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SingleCells1.xml" ContentType="application/vnd.openxmlformats-officedocument.spreadsheetml.tableSingleCell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schfa.net\root\Users\carpd\LITHC\Application-Revising\2023\"/>
    </mc:Choice>
  </mc:AlternateContent>
  <xr:revisionPtr revIDLastSave="0" documentId="13_ncr:1_{EEE13CAB-81D4-4668-8753-3C100AD7EC77}" xr6:coauthVersionLast="36" xr6:coauthVersionMax="36" xr10:uidLastSave="{00000000-0000-0000-0000-000000000000}"/>
  <workbookProtection workbookAlgorithmName="SHA-512" workbookHashValue="fSFIVSDMkelQJuTM/Fa9t3067tdoU2+fnjjZylqM4MYM7Aakkxjoi4DOkSL05gDtMHazF76hjrpVE05ZMZ9LEQ==" workbookSaltValue="vU+1PPGX+kNbcTFiyZGaJg==" workbookSpinCount="100000" lockStructure="1"/>
  <bookViews>
    <workbookView xWindow="0" yWindow="0" windowWidth="28800" windowHeight="12228" tabRatio="785" xr2:uid="{A49A516D-52A5-44D4-AFBA-ACA31342FCED}"/>
  </bookViews>
  <sheets>
    <sheet name="Guide" sheetId="22" r:id="rId1"/>
    <sheet name="1" sheetId="1" r:id="rId2"/>
    <sheet name="2" sheetId="2" r:id="rId3"/>
    <sheet name="3" sheetId="3" r:id="rId4"/>
    <sheet name="4" sheetId="4" r:id="rId5"/>
    <sheet name="5" sheetId="5" r:id="rId6"/>
    <sheet name="6" sheetId="7" r:id="rId7"/>
    <sheet name="7" sheetId="15" r:id="rId8"/>
    <sheet name="7-A" sheetId="33" r:id="rId9"/>
    <sheet name="8" sheetId="14" r:id="rId10"/>
    <sheet name="9" sheetId="13" r:id="rId11"/>
    <sheet name="9-A" sheetId="24" r:id="rId12"/>
    <sheet name="9-G" sheetId="25" r:id="rId13"/>
    <sheet name="10" sheetId="12" r:id="rId14"/>
    <sheet name="11" sheetId="10" r:id="rId15"/>
    <sheet name="12" sheetId="9" r:id="rId16"/>
    <sheet name="13" sheetId="36" r:id="rId17"/>
    <sheet name="14" sheetId="18" r:id="rId18"/>
    <sheet name="15-17" sheetId="17" r:id="rId19"/>
    <sheet name="Const Cost Addm" sheetId="23" r:id="rId20"/>
    <sheet name="Rent Limit Addendum" sheetId="8" r:id="rId21"/>
    <sheet name="Tables" sheetId="27" state="hidden" r:id="rId22"/>
    <sheet name="References" sheetId="28" state="hidden" r:id="rId23"/>
    <sheet name="DataPointSummary" sheetId="35" state="hidden" r:id="rId24"/>
    <sheet name="EmphasysOnly" sheetId="31" state="hidden" r:id="rId25"/>
  </sheets>
  <definedNames>
    <definedName name="_xlnm._FilterDatabase" localSheetId="24" hidden="1">EmphasysOnly!$A$1:$N$1120</definedName>
    <definedName name="_xlnm._FilterDatabase" localSheetId="22" hidden="1">References!$A$1:$T$2344</definedName>
    <definedName name="_xlnm.Print_Area" localSheetId="1">'1'!$A$1:$R$77</definedName>
    <definedName name="_xlnm.Print_Area" localSheetId="13">'10'!$A$1:$O$75</definedName>
    <definedName name="_xlnm.Print_Area" localSheetId="14">'11'!$A$1:$O$76</definedName>
    <definedName name="_xlnm.Print_Area" localSheetId="15">'12'!$A$1:$H$67</definedName>
    <definedName name="_xlnm.Print_Area" localSheetId="16">'13'!$A$1:$I$63</definedName>
    <definedName name="_xlnm.Print_Area" localSheetId="17">'14'!$A$1:$L$61</definedName>
    <definedName name="_xlnm.Print_Area" localSheetId="2">'2'!$A$1:$P$76</definedName>
    <definedName name="_xlnm.Print_Area" localSheetId="3">'3'!$A$1:$R$77</definedName>
    <definedName name="_xlnm.Print_Area" localSheetId="4">'4'!$A$1:$Q$81</definedName>
    <definedName name="_xlnm.Print_Area" localSheetId="5">'5'!$A$1:$Q$90</definedName>
    <definedName name="_xlnm.Print_Area" localSheetId="6">'6'!$A$1:$M$74</definedName>
    <definedName name="_xlnm.Print_Area" localSheetId="7">'7'!$A$1:$H$56</definedName>
    <definedName name="_xlnm.Print_Area" localSheetId="9">'8'!$A$1:$L$70</definedName>
    <definedName name="_xlnm.Print_Area" localSheetId="10">'9'!$A$1:$J$106</definedName>
    <definedName name="_xlnm.Print_Area" localSheetId="11">'9-A'!$A$1:$G$49</definedName>
    <definedName name="_xlnm.Print_Area" localSheetId="12">'9-G'!$A$1:$G$56</definedName>
    <definedName name="_xlnm.Print_Area" localSheetId="19">'Const Cost Addm'!$B$1:$H$348</definedName>
    <definedName name="_xlnm.Print_Area" localSheetId="20">'Rent Limit Addendum'!$A$1:$Q$66</definedName>
  </definedNames>
  <calcPr calcId="191029"/>
</workbook>
</file>

<file path=xl/calcChain.xml><?xml version="1.0" encoding="utf-8"?>
<calcChain xmlns="http://schemas.openxmlformats.org/spreadsheetml/2006/main">
  <c r="N11" i="10" l="1"/>
  <c r="O73" i="4" l="1"/>
  <c r="M73" i="4"/>
  <c r="L73" i="4"/>
  <c r="K73" i="4"/>
  <c r="J73" i="4"/>
  <c r="I73" i="4"/>
  <c r="D16" i="36" l="1"/>
  <c r="D20" i="36" s="1"/>
  <c r="D10" i="36"/>
  <c r="G7" i="15" l="1"/>
  <c r="G6" i="15"/>
  <c r="D48" i="36" l="1"/>
  <c r="F54" i="36"/>
  <c r="F53" i="36"/>
  <c r="F52" i="36"/>
  <c r="F51" i="36"/>
  <c r="F50" i="36"/>
  <c r="F49" i="36"/>
  <c r="F48" i="36"/>
  <c r="F47" i="36"/>
  <c r="D54" i="36"/>
  <c r="D53" i="36"/>
  <c r="D50" i="36"/>
  <c r="D49" i="36"/>
  <c r="D47" i="36"/>
  <c r="P46" i="7"/>
  <c r="P45" i="7"/>
  <c r="P44" i="7"/>
  <c r="P43" i="7"/>
  <c r="P42" i="7"/>
  <c r="P41" i="7"/>
  <c r="P40" i="7"/>
  <c r="P39" i="7"/>
  <c r="P38" i="7"/>
  <c r="P37" i="7"/>
  <c r="P36" i="7"/>
  <c r="P35" i="7"/>
  <c r="P34" i="7"/>
  <c r="P33" i="7"/>
  <c r="P32" i="7"/>
  <c r="P31" i="7"/>
  <c r="P30" i="7"/>
  <c r="P29" i="7"/>
  <c r="P28" i="7"/>
  <c r="P27" i="7"/>
  <c r="D51" i="36" l="1"/>
  <c r="M4" i="8"/>
  <c r="D52" i="36" l="1"/>
  <c r="H1" i="36"/>
  <c r="B1" i="36"/>
  <c r="D18" i="36"/>
  <c r="D13" i="36"/>
  <c r="D15" i="36"/>
  <c r="D14" i="36"/>
  <c r="C48" i="36"/>
  <c r="C47" i="36"/>
  <c r="D46" i="36"/>
  <c r="C40" i="36"/>
  <c r="C39" i="36"/>
  <c r="C38" i="36"/>
  <c r="C37" i="36"/>
  <c r="C36" i="36"/>
  <c r="C35" i="36"/>
  <c r="C34" i="36"/>
  <c r="C33" i="36"/>
  <c r="C32" i="36"/>
  <c r="C31" i="36"/>
  <c r="C30" i="36"/>
  <c r="C54" i="36"/>
  <c r="C53" i="36"/>
  <c r="C52" i="36"/>
  <c r="C51" i="36"/>
  <c r="C50" i="36"/>
  <c r="C49" i="36"/>
  <c r="D45" i="36"/>
  <c r="D55" i="36" l="1"/>
  <c r="E1250" i="28"/>
  <c r="E1249" i="28"/>
  <c r="E1248" i="28"/>
  <c r="E1247" i="28"/>
  <c r="E1246" i="28"/>
  <c r="E1245" i="28"/>
  <c r="E1244" i="28"/>
  <c r="E1242" i="28"/>
  <c r="E1240" i="28"/>
  <c r="E1238" i="28"/>
  <c r="E1237" i="28"/>
  <c r="E1236" i="28"/>
  <c r="E1235" i="28"/>
  <c r="E1234" i="28"/>
  <c r="E1233" i="28"/>
  <c r="E1232" i="28"/>
  <c r="E1230" i="28"/>
  <c r="E1228" i="28"/>
  <c r="E1226" i="28"/>
  <c r="E1225" i="28"/>
  <c r="E1224" i="28"/>
  <c r="E1223" i="28"/>
  <c r="E1222" i="28"/>
  <c r="E1221" i="28"/>
  <c r="E1220" i="28"/>
  <c r="E1218" i="28"/>
  <c r="E1216" i="28"/>
  <c r="E1214" i="28"/>
  <c r="E1213" i="28"/>
  <c r="E1212" i="28"/>
  <c r="E1211" i="28"/>
  <c r="E1210" i="28"/>
  <c r="E1209" i="28"/>
  <c r="E1208" i="28"/>
  <c r="E1206" i="28"/>
  <c r="E1204" i="28"/>
  <c r="E1203" i="28"/>
  <c r="F1251" i="28"/>
  <c r="F1250" i="28"/>
  <c r="F1249" i="28"/>
  <c r="F1248" i="28"/>
  <c r="F1247" i="28"/>
  <c r="F1246" i="28"/>
  <c r="F1245" i="28"/>
  <c r="F1244" i="28"/>
  <c r="F1243" i="28"/>
  <c r="F1242" i="28"/>
  <c r="F1241" i="28"/>
  <c r="F1240" i="28"/>
  <c r="F1239" i="28"/>
  <c r="F1238" i="28"/>
  <c r="F1237" i="28"/>
  <c r="F1236" i="28"/>
  <c r="F1235" i="28"/>
  <c r="F1234" i="28"/>
  <c r="F1233" i="28"/>
  <c r="F1232" i="28"/>
  <c r="F1231" i="28"/>
  <c r="F1230" i="28"/>
  <c r="F1229" i="28"/>
  <c r="F1228" i="28"/>
  <c r="F1227" i="28"/>
  <c r="F1226" i="28"/>
  <c r="F1225" i="28"/>
  <c r="F1224" i="28"/>
  <c r="F1223" i="28"/>
  <c r="F1222" i="28"/>
  <c r="F1221" i="28"/>
  <c r="F1220" i="28"/>
  <c r="F1219" i="28"/>
  <c r="F1218" i="28"/>
  <c r="F1217" i="28"/>
  <c r="F1216" i="28"/>
  <c r="F1215" i="28"/>
  <c r="F1214" i="28"/>
  <c r="F1213" i="28"/>
  <c r="F1212" i="28"/>
  <c r="F1211" i="28"/>
  <c r="F1210" i="28"/>
  <c r="F1209" i="28"/>
  <c r="F1208" i="28"/>
  <c r="F1207" i="28"/>
  <c r="F1206" i="28"/>
  <c r="F1205" i="28"/>
  <c r="F1204" i="28"/>
  <c r="E1201" i="28"/>
  <c r="E1200" i="28"/>
  <c r="E1199" i="28"/>
  <c r="E1198" i="28"/>
  <c r="E1197" i="28"/>
  <c r="E1196" i="28"/>
  <c r="E1195" i="28"/>
  <c r="E1194" i="28"/>
  <c r="E1193" i="28"/>
  <c r="E1192" i="28"/>
  <c r="E1191" i="28"/>
  <c r="E1190" i="28"/>
  <c r="E1188" i="28"/>
  <c r="E1187" i="28"/>
  <c r="E1186" i="28"/>
  <c r="E1185" i="28"/>
  <c r="E1184" i="28"/>
  <c r="E1183" i="28"/>
  <c r="E1182" i="28"/>
  <c r="E1181" i="28"/>
  <c r="E1180" i="28"/>
  <c r="E1179" i="28"/>
  <c r="E1178" i="28"/>
  <c r="E1177" i="28"/>
  <c r="E1175" i="28"/>
  <c r="E1174" i="28"/>
  <c r="E1173" i="28"/>
  <c r="E1172" i="28"/>
  <c r="E1171" i="28"/>
  <c r="E1170" i="28"/>
  <c r="E1169" i="28"/>
  <c r="E1168" i="28"/>
  <c r="E1167" i="28"/>
  <c r="E1166" i="28"/>
  <c r="E1165" i="28"/>
  <c r="E1164" i="28"/>
  <c r="E1162" i="28"/>
  <c r="E1161" i="28"/>
  <c r="E1160" i="28"/>
  <c r="E1159" i="28"/>
  <c r="E1158" i="28"/>
  <c r="E1157" i="28"/>
  <c r="E1156" i="28"/>
  <c r="E1155" i="28"/>
  <c r="E1154" i="28"/>
  <c r="E1153" i="28"/>
  <c r="E1152" i="28"/>
  <c r="E1151" i="28"/>
  <c r="F1202" i="28"/>
  <c r="F1201" i="28"/>
  <c r="F1200" i="28"/>
  <c r="F1199" i="28"/>
  <c r="F1198" i="28"/>
  <c r="F1197" i="28"/>
  <c r="F1196" i="28"/>
  <c r="F1195" i="28"/>
  <c r="F1194" i="28"/>
  <c r="F1193" i="28"/>
  <c r="F1192" i="28"/>
  <c r="F1191" i="28"/>
  <c r="F1190" i="28"/>
  <c r="F1189" i="28"/>
  <c r="F1188" i="28"/>
  <c r="F1187" i="28"/>
  <c r="F1186" i="28"/>
  <c r="F1185" i="28"/>
  <c r="F1184" i="28"/>
  <c r="F1183" i="28"/>
  <c r="F1182" i="28"/>
  <c r="F1181" i="28"/>
  <c r="F1180" i="28"/>
  <c r="F1179" i="28"/>
  <c r="F1178" i="28"/>
  <c r="F1177" i="28"/>
  <c r="F1176" i="28"/>
  <c r="F1175" i="28"/>
  <c r="F1174" i="28"/>
  <c r="F1173" i="28"/>
  <c r="F1172" i="28"/>
  <c r="F1171" i="28"/>
  <c r="F1170" i="28"/>
  <c r="F1169" i="28"/>
  <c r="F1168" i="28"/>
  <c r="F1167" i="28"/>
  <c r="F1166" i="28"/>
  <c r="F1165" i="28"/>
  <c r="F1164" i="28"/>
  <c r="F1163" i="28"/>
  <c r="F1162" i="28"/>
  <c r="F1161" i="28"/>
  <c r="F1160" i="28"/>
  <c r="F1159" i="28"/>
  <c r="F1158" i="28"/>
  <c r="F1157" i="28"/>
  <c r="F1156" i="28"/>
  <c r="F1155" i="28"/>
  <c r="F1154" i="28"/>
  <c r="F1153" i="28"/>
  <c r="F1152" i="28"/>
  <c r="F1151" i="28"/>
  <c r="E1150" i="28"/>
  <c r="E1148" i="28"/>
  <c r="E1147" i="28"/>
  <c r="E1145" i="28"/>
  <c r="E1144" i="28"/>
  <c r="E1143" i="28"/>
  <c r="E1141" i="28"/>
  <c r="E1140" i="28"/>
  <c r="E1138" i="28"/>
  <c r="E1137" i="28"/>
  <c r="E1136" i="28"/>
  <c r="E1134" i="28"/>
  <c r="E1133" i="28"/>
  <c r="E1131" i="28"/>
  <c r="E1130" i="28"/>
  <c r="E1129" i="28"/>
  <c r="E1127" i="28"/>
  <c r="E1126" i="28"/>
  <c r="E1124" i="28"/>
  <c r="E1123" i="28"/>
  <c r="E1122" i="28"/>
  <c r="F1149" i="28"/>
  <c r="F1148" i="28"/>
  <c r="F1147" i="28"/>
  <c r="F1146" i="28"/>
  <c r="F1145" i="28"/>
  <c r="F1144" i="28"/>
  <c r="F1143" i="28"/>
  <c r="F1142" i="28"/>
  <c r="F1141" i="28"/>
  <c r="F1140" i="28"/>
  <c r="F1139" i="28"/>
  <c r="F1138" i="28"/>
  <c r="F1137" i="28"/>
  <c r="F1136" i="28"/>
  <c r="F1135" i="28"/>
  <c r="F1134" i="28"/>
  <c r="F1133" i="28"/>
  <c r="F1132" i="28"/>
  <c r="F1131" i="28"/>
  <c r="F1130" i="28"/>
  <c r="F1129" i="28"/>
  <c r="F1128" i="28"/>
  <c r="F1127" i="28"/>
  <c r="F1126" i="28"/>
  <c r="F1125" i="28"/>
  <c r="F1124" i="28"/>
  <c r="F1123" i="28"/>
  <c r="F1122" i="28"/>
  <c r="E1120" i="28"/>
  <c r="E1119" i="28"/>
  <c r="E1118" i="28"/>
  <c r="E1117" i="28"/>
  <c r="E1116" i="28"/>
  <c r="E1115" i="28"/>
  <c r="E1114" i="28"/>
  <c r="E1113" i="28"/>
  <c r="E1112" i="28"/>
  <c r="E1111" i="28"/>
  <c r="E1110" i="28"/>
  <c r="E1109" i="28"/>
  <c r="E1108" i="28"/>
  <c r="E1107" i="28"/>
  <c r="E1106" i="28"/>
  <c r="E1105" i="28"/>
  <c r="E1104" i="28"/>
  <c r="E1103" i="28"/>
  <c r="E1102" i="28"/>
  <c r="E1101" i="28"/>
  <c r="E1100" i="28"/>
  <c r="E1099" i="28"/>
  <c r="E1098" i="28"/>
  <c r="E1097" i="28"/>
  <c r="E1096" i="28"/>
  <c r="E1095" i="28"/>
  <c r="E1094" i="28"/>
  <c r="E1093" i="28"/>
  <c r="E1092" i="28"/>
  <c r="E1091" i="28"/>
  <c r="E1090" i="28"/>
  <c r="F1121" i="28"/>
  <c r="F1120" i="28"/>
  <c r="F1119" i="28"/>
  <c r="F1118" i="28"/>
  <c r="F1117" i="28"/>
  <c r="F1116" i="28"/>
  <c r="F1115" i="28"/>
  <c r="F1114" i="28"/>
  <c r="F1113" i="28"/>
  <c r="F1112" i="28"/>
  <c r="F1111" i="28"/>
  <c r="F1110" i="28"/>
  <c r="F1109" i="28"/>
  <c r="F1108" i="28"/>
  <c r="F1107" i="28"/>
  <c r="F1106" i="28"/>
  <c r="F1105" i="28"/>
  <c r="F1104" i="28"/>
  <c r="F1103" i="28"/>
  <c r="F1102" i="28"/>
  <c r="F1101" i="28"/>
  <c r="F1100" i="28"/>
  <c r="F1099" i="28"/>
  <c r="F1098" i="28"/>
  <c r="F1097" i="28"/>
  <c r="F1096" i="28"/>
  <c r="F1095" i="28"/>
  <c r="F1094" i="28"/>
  <c r="F1093" i="28"/>
  <c r="F1092" i="28"/>
  <c r="F1091" i="28"/>
  <c r="F1090" i="28"/>
  <c r="E1088" i="28"/>
  <c r="E1087" i="28"/>
  <c r="E1086" i="28"/>
  <c r="E1085" i="28"/>
  <c r="E1084" i="28"/>
  <c r="E1083" i="28"/>
  <c r="E1082" i="28"/>
  <c r="E1081" i="28"/>
  <c r="E1080" i="28"/>
  <c r="E1079" i="28"/>
  <c r="E1078" i="28"/>
  <c r="E1077" i="28"/>
  <c r="E1076" i="28"/>
  <c r="E1075" i="28"/>
  <c r="E1074" i="28"/>
  <c r="E1073" i="28"/>
  <c r="E1072" i="28"/>
  <c r="E1071" i="28"/>
  <c r="E1070" i="28"/>
  <c r="E1069" i="28"/>
  <c r="E1068" i="28"/>
  <c r="E1067" i="28"/>
  <c r="E1066" i="28"/>
  <c r="E1065" i="28"/>
  <c r="E1064" i="28"/>
  <c r="E1063" i="28"/>
  <c r="E1062" i="28"/>
  <c r="E1061" i="28"/>
  <c r="E1060" i="28"/>
  <c r="E1059" i="28"/>
  <c r="E1058" i="28"/>
  <c r="E1057" i="28"/>
  <c r="E1056" i="28"/>
  <c r="E1055" i="28"/>
  <c r="E1054" i="28"/>
  <c r="E1053" i="28"/>
  <c r="E1052" i="28"/>
  <c r="E1051" i="28"/>
  <c r="E1050" i="28"/>
  <c r="F1089" i="28"/>
  <c r="F1088" i="28"/>
  <c r="F1087" i="28"/>
  <c r="F1086" i="28"/>
  <c r="F1085" i="28"/>
  <c r="F1084" i="28"/>
  <c r="F1083" i="28"/>
  <c r="F1082" i="28"/>
  <c r="F1081" i="28"/>
  <c r="F1080" i="28"/>
  <c r="F1079" i="28"/>
  <c r="F1078" i="28"/>
  <c r="F1077" i="28"/>
  <c r="F1076" i="28"/>
  <c r="F1075" i="28"/>
  <c r="F1074" i="28"/>
  <c r="F1073" i="28"/>
  <c r="F1072" i="28"/>
  <c r="F1071" i="28"/>
  <c r="F1070" i="28"/>
  <c r="F1069" i="28"/>
  <c r="F1068" i="28"/>
  <c r="F1067" i="28"/>
  <c r="F1066" i="28"/>
  <c r="F1065" i="28"/>
  <c r="F1064" i="28"/>
  <c r="F1063" i="28"/>
  <c r="F1062" i="28"/>
  <c r="F1061" i="28"/>
  <c r="F1060" i="28"/>
  <c r="F1059" i="28"/>
  <c r="F1058" i="28"/>
  <c r="F1056" i="28"/>
  <c r="F1057" i="28"/>
  <c r="F1055" i="28"/>
  <c r="F1054" i="28"/>
  <c r="F1053" i="28"/>
  <c r="F1052" i="28"/>
  <c r="F1051" i="28"/>
  <c r="F1050" i="28"/>
  <c r="E988" i="28"/>
  <c r="E1049" i="28"/>
  <c r="E1047" i="28"/>
  <c r="E1046" i="28"/>
  <c r="E1045" i="28"/>
  <c r="E1043" i="28"/>
  <c r="E1042" i="28"/>
  <c r="E1041" i="28"/>
  <c r="E1040" i="28"/>
  <c r="E1038" i="28"/>
  <c r="E1037" i="28"/>
  <c r="E1036" i="28"/>
  <c r="E1034" i="28"/>
  <c r="E1033" i="28"/>
  <c r="E1032" i="28"/>
  <c r="E1031" i="28"/>
  <c r="E1029" i="28"/>
  <c r="E1028" i="28"/>
  <c r="E1027" i="28"/>
  <c r="E1025" i="28"/>
  <c r="E1024" i="28"/>
  <c r="E1023" i="28"/>
  <c r="E1022" i="28"/>
  <c r="E1020" i="28"/>
  <c r="E1019" i="28"/>
  <c r="E1018" i="28"/>
  <c r="E1016" i="28"/>
  <c r="E1015" i="28"/>
  <c r="E1014" i="28"/>
  <c r="E1013" i="28"/>
  <c r="F1048" i="28"/>
  <c r="F1047" i="28"/>
  <c r="F1046" i="28"/>
  <c r="F1045" i="28"/>
  <c r="F1044" i="28"/>
  <c r="F1043" i="28"/>
  <c r="F1042" i="28"/>
  <c r="F1041" i="28"/>
  <c r="F1040" i="28"/>
  <c r="F1039" i="28"/>
  <c r="F1038" i="28"/>
  <c r="F1037" i="28"/>
  <c r="F1036" i="28"/>
  <c r="F1035" i="28"/>
  <c r="F1034" i="28"/>
  <c r="F1033" i="28"/>
  <c r="F1032" i="28"/>
  <c r="F1031" i="28"/>
  <c r="F1030" i="28"/>
  <c r="F1029" i="28"/>
  <c r="F1028" i="28"/>
  <c r="F1027" i="28"/>
  <c r="F1026" i="28"/>
  <c r="F1025" i="28"/>
  <c r="F1024" i="28"/>
  <c r="F1023" i="28"/>
  <c r="F1022" i="28"/>
  <c r="F1021" i="28"/>
  <c r="F1020" i="28"/>
  <c r="F1019" i="28"/>
  <c r="F1018" i="28"/>
  <c r="F1017" i="28"/>
  <c r="F1016" i="28"/>
  <c r="F1015" i="28"/>
  <c r="F1014" i="28"/>
  <c r="F1013" i="28"/>
  <c r="F1012" i="28"/>
  <c r="F1011" i="28"/>
  <c r="F1010" i="28"/>
  <c r="F1009" i="28"/>
  <c r="F1008" i="28"/>
  <c r="F1007" i="28"/>
  <c r="F1006" i="28"/>
  <c r="F1005" i="28"/>
  <c r="F1004" i="28"/>
  <c r="F1003" i="28"/>
  <c r="F1002" i="28"/>
  <c r="F1001" i="28"/>
  <c r="F1000" i="28"/>
  <c r="F999" i="28"/>
  <c r="F998" i="28"/>
  <c r="F997" i="28"/>
  <c r="F996" i="28"/>
  <c r="F995" i="28"/>
  <c r="E1011" i="28"/>
  <c r="E1010" i="28"/>
  <c r="E1009" i="28"/>
  <c r="E1007" i="28"/>
  <c r="E1005" i="28"/>
  <c r="E1004" i="28"/>
  <c r="E1003" i="28"/>
  <c r="E1001" i="28"/>
  <c r="E999" i="28"/>
  <c r="E998" i="28"/>
  <c r="E997" i="28"/>
  <c r="E995" i="28"/>
  <c r="E993" i="28"/>
  <c r="E992" i="28"/>
  <c r="E991" i="28"/>
  <c r="E989" i="28"/>
  <c r="F994" i="28"/>
  <c r="F993" i="28"/>
  <c r="F992" i="28"/>
  <c r="F991" i="28"/>
  <c r="F990" i="28"/>
  <c r="F989" i="28"/>
  <c r="E986" i="28"/>
  <c r="E985" i="28"/>
  <c r="E984" i="28"/>
  <c r="F986" i="28"/>
  <c r="F985" i="28"/>
  <c r="F984" i="28"/>
  <c r="E983" i="28"/>
  <c r="E982" i="28"/>
  <c r="E981" i="28"/>
  <c r="E980" i="28"/>
  <c r="F982" i="28"/>
  <c r="F981" i="28"/>
  <c r="F980" i="28"/>
  <c r="E979" i="28"/>
  <c r="E978" i="28"/>
  <c r="E977" i="28"/>
  <c r="E976" i="28"/>
  <c r="F978" i="28"/>
  <c r="F977" i="28"/>
  <c r="F976" i="28"/>
  <c r="E975" i="28"/>
  <c r="E971" i="28"/>
  <c r="E974" i="28"/>
  <c r="E973" i="28"/>
  <c r="E972" i="28"/>
  <c r="F974" i="28"/>
  <c r="F973" i="28"/>
  <c r="F972" i="28"/>
  <c r="E970" i="28"/>
  <c r="F970" i="28"/>
  <c r="F969" i="28"/>
  <c r="F968" i="28"/>
  <c r="E967" i="28"/>
  <c r="E966" i="28"/>
  <c r="E965" i="28"/>
  <c r="E964" i="28"/>
  <c r="F967" i="28"/>
  <c r="F966" i="28"/>
  <c r="F965" i="28"/>
  <c r="F964" i="28"/>
  <c r="F963" i="28"/>
  <c r="E962" i="28"/>
  <c r="E961" i="28"/>
  <c r="E960" i="28"/>
  <c r="E959" i="28"/>
  <c r="F962" i="28"/>
  <c r="F961" i="28"/>
  <c r="F960" i="28"/>
  <c r="F959" i="28"/>
  <c r="F958" i="28"/>
  <c r="F923" i="28"/>
  <c r="F918" i="28"/>
  <c r="E957" i="28"/>
  <c r="E956" i="28"/>
  <c r="E955" i="28"/>
  <c r="E954" i="28"/>
  <c r="F957" i="28"/>
  <c r="F956" i="28"/>
  <c r="F955" i="28"/>
  <c r="F954" i="28"/>
  <c r="F953" i="28"/>
  <c r="E952" i="28"/>
  <c r="E951" i="28"/>
  <c r="E950" i="28"/>
  <c r="E949" i="28"/>
  <c r="F952" i="28"/>
  <c r="F951" i="28"/>
  <c r="F950" i="28"/>
  <c r="F949" i="28"/>
  <c r="F948" i="28"/>
  <c r="E947" i="28"/>
  <c r="E946" i="28"/>
  <c r="E945" i="28"/>
  <c r="E944" i="28"/>
  <c r="F947" i="28"/>
  <c r="F946" i="28"/>
  <c r="F945" i="28"/>
  <c r="F944" i="28"/>
  <c r="F943" i="28"/>
  <c r="E942" i="28"/>
  <c r="E941" i="28"/>
  <c r="E940" i="28"/>
  <c r="E939" i="28"/>
  <c r="F940" i="28"/>
  <c r="F941" i="28"/>
  <c r="F942" i="28"/>
  <c r="F939" i="28"/>
  <c r="F938" i="28"/>
  <c r="E937" i="28"/>
  <c r="E936" i="28"/>
  <c r="E935" i="28"/>
  <c r="E934" i="28"/>
  <c r="F937" i="28"/>
  <c r="F936" i="28"/>
  <c r="F935" i="28"/>
  <c r="F934" i="28"/>
  <c r="F933" i="28"/>
  <c r="F928" i="28"/>
  <c r="E930" i="28"/>
  <c r="F931" i="28"/>
  <c r="F930" i="28"/>
  <c r="F932" i="28"/>
  <c r="F929" i="28"/>
  <c r="E927" i="28"/>
  <c r="E926" i="28"/>
  <c r="E925" i="28"/>
  <c r="E924" i="28"/>
  <c r="F927" i="28"/>
  <c r="F926" i="28"/>
  <c r="F925" i="28"/>
  <c r="F924" i="28"/>
  <c r="E920" i="28"/>
  <c r="E867" i="28"/>
  <c r="F922" i="28"/>
  <c r="F921" i="28"/>
  <c r="F920" i="28"/>
  <c r="F919" i="28"/>
  <c r="F917" i="28"/>
  <c r="F916" i="28"/>
  <c r="E915" i="28"/>
  <c r="E914" i="28"/>
  <c r="E913" i="28"/>
  <c r="E912" i="28"/>
  <c r="E911" i="28"/>
  <c r="E910" i="28"/>
  <c r="E909" i="28"/>
  <c r="E908" i="28"/>
  <c r="E907" i="28"/>
  <c r="E906" i="28"/>
  <c r="D915" i="28"/>
  <c r="D914" i="28"/>
  <c r="D913" i="28"/>
  <c r="D912" i="28"/>
  <c r="D911" i="28"/>
  <c r="D910" i="28"/>
  <c r="D909" i="28"/>
  <c r="D908" i="28"/>
  <c r="D907" i="28"/>
  <c r="D906" i="28"/>
  <c r="F906" i="28"/>
  <c r="F907" i="28" s="1"/>
  <c r="F908" i="28" s="1"/>
  <c r="F909" i="28" s="1"/>
  <c r="F910" i="28" s="1"/>
  <c r="F911" i="28" s="1"/>
  <c r="F912" i="28" s="1"/>
  <c r="F913" i="28" s="1"/>
  <c r="F914" i="28" s="1"/>
  <c r="F915" i="28" s="1"/>
  <c r="F896" i="28"/>
  <c r="F897" i="28" s="1"/>
  <c r="F898" i="28" s="1"/>
  <c r="F899" i="28" s="1"/>
  <c r="F900" i="28" s="1"/>
  <c r="F901" i="28" s="1"/>
  <c r="F902" i="28" s="1"/>
  <c r="F903" i="28" s="1"/>
  <c r="F904" i="28" s="1"/>
  <c r="F905" i="28" s="1"/>
  <c r="E905" i="28"/>
  <c r="E904" i="28"/>
  <c r="E903" i="28"/>
  <c r="E902" i="28"/>
  <c r="E901" i="28"/>
  <c r="E900" i="28"/>
  <c r="E899" i="28"/>
  <c r="E898" i="28"/>
  <c r="E897" i="28"/>
  <c r="E896" i="28"/>
  <c r="D905" i="28"/>
  <c r="D904" i="28"/>
  <c r="D903" i="28"/>
  <c r="D902" i="28"/>
  <c r="D901" i="28"/>
  <c r="D900" i="28"/>
  <c r="D899" i="28"/>
  <c r="D898" i="28"/>
  <c r="D897" i="28"/>
  <c r="D896" i="28"/>
  <c r="E895" i="28"/>
  <c r="D895" i="28"/>
  <c r="E894" i="28"/>
  <c r="D894" i="28"/>
  <c r="E893" i="28"/>
  <c r="D893" i="28"/>
  <c r="E892" i="28"/>
  <c r="D892" i="28"/>
  <c r="E891" i="28"/>
  <c r="D891" i="28"/>
  <c r="E890" i="28"/>
  <c r="D890" i="28"/>
  <c r="E889" i="28"/>
  <c r="D889" i="28"/>
  <c r="E888" i="28"/>
  <c r="D888" i="28"/>
  <c r="E887" i="28"/>
  <c r="D887" i="28"/>
  <c r="E886" i="28"/>
  <c r="D886" i="28"/>
  <c r="F886" i="28"/>
  <c r="F887" i="28" s="1"/>
  <c r="F888" i="28" s="1"/>
  <c r="F889" i="28" s="1"/>
  <c r="F890" i="28" s="1"/>
  <c r="F891" i="28" s="1"/>
  <c r="F892" i="28" s="1"/>
  <c r="F893" i="28" s="1"/>
  <c r="F894" i="28" s="1"/>
  <c r="F895" i="28" s="1"/>
  <c r="E885" i="28"/>
  <c r="E884" i="28"/>
  <c r="E883" i="28"/>
  <c r="E882" i="28"/>
  <c r="E881" i="28"/>
  <c r="E880" i="28"/>
  <c r="E879" i="28"/>
  <c r="E878" i="28"/>
  <c r="E877" i="28"/>
  <c r="E876" i="28"/>
  <c r="F876" i="28"/>
  <c r="F877" i="28" s="1"/>
  <c r="F878" i="28" s="1"/>
  <c r="F879" i="28" s="1"/>
  <c r="F880" i="28" s="1"/>
  <c r="F881" i="28" s="1"/>
  <c r="F882" i="28" s="1"/>
  <c r="F883" i="28" s="1"/>
  <c r="F884" i="28" s="1"/>
  <c r="F885" i="28" s="1"/>
  <c r="D885" i="28"/>
  <c r="D884" i="28"/>
  <c r="D883" i="28"/>
  <c r="D882" i="28"/>
  <c r="D881" i="28"/>
  <c r="D880" i="28"/>
  <c r="D879" i="28"/>
  <c r="D878" i="28"/>
  <c r="D877" i="28"/>
  <c r="D876" i="28"/>
  <c r="E866" i="28"/>
  <c r="F866" i="28"/>
  <c r="F867" i="28" s="1"/>
  <c r="F868" i="28" s="1"/>
  <c r="F869" i="28" s="1"/>
  <c r="F870" i="28" s="1"/>
  <c r="F871" i="28" s="1"/>
  <c r="F872" i="28" s="1"/>
  <c r="F873" i="28" s="1"/>
  <c r="F874" i="28" s="1"/>
  <c r="F875" i="28" s="1"/>
  <c r="D875" i="28"/>
  <c r="D874" i="28"/>
  <c r="D873" i="28"/>
  <c r="D872" i="28"/>
  <c r="D871" i="28"/>
  <c r="D870" i="28"/>
  <c r="D869" i="28"/>
  <c r="D868" i="28"/>
  <c r="D867" i="28"/>
  <c r="D866" i="28"/>
  <c r="E865" i="28"/>
  <c r="E864" i="28"/>
  <c r="E863" i="28"/>
  <c r="E862" i="28"/>
  <c r="E861" i="28"/>
  <c r="E860" i="28"/>
  <c r="E859" i="28"/>
  <c r="E858" i="28"/>
  <c r="E857" i="28"/>
  <c r="E856" i="28"/>
  <c r="D865" i="28"/>
  <c r="D864" i="28"/>
  <c r="D863" i="28"/>
  <c r="D862" i="28"/>
  <c r="D861" i="28"/>
  <c r="D860" i="28"/>
  <c r="D859" i="28"/>
  <c r="D858" i="28"/>
  <c r="D857" i="28"/>
  <c r="F856" i="28"/>
  <c r="F857" i="28" s="1"/>
  <c r="F858" i="28" s="1"/>
  <c r="F859" i="28" s="1"/>
  <c r="F860" i="28" s="1"/>
  <c r="F861" i="28" s="1"/>
  <c r="F862" i="28" s="1"/>
  <c r="F863" i="28" s="1"/>
  <c r="F864" i="28" s="1"/>
  <c r="F865" i="28" s="1"/>
  <c r="D856" i="28"/>
  <c r="E855" i="28"/>
  <c r="E854" i="28"/>
  <c r="E853" i="28"/>
  <c r="E852" i="28"/>
  <c r="E851" i="28"/>
  <c r="E850" i="28"/>
  <c r="E849" i="28"/>
  <c r="E848" i="28"/>
  <c r="E847" i="28"/>
  <c r="E846" i="28"/>
  <c r="E845" i="28"/>
  <c r="E844" i="28"/>
  <c r="E843" i="28"/>
  <c r="E842" i="28"/>
  <c r="E841" i="28"/>
  <c r="E840" i="28"/>
  <c r="E839" i="28"/>
  <c r="E838" i="28"/>
  <c r="E837" i="28"/>
  <c r="E836" i="28"/>
  <c r="D855" i="28"/>
  <c r="D854" i="28"/>
  <c r="D853" i="28"/>
  <c r="D852" i="28"/>
  <c r="D851" i="28"/>
  <c r="D850" i="28"/>
  <c r="D849" i="28"/>
  <c r="D848" i="28"/>
  <c r="D847" i="28"/>
  <c r="D846" i="28"/>
  <c r="F846" i="28"/>
  <c r="F847" i="28" s="1"/>
  <c r="F848" i="28" s="1"/>
  <c r="F849" i="28" s="1"/>
  <c r="F850" i="28" s="1"/>
  <c r="F851" i="28" s="1"/>
  <c r="F852" i="28" s="1"/>
  <c r="F853" i="28" s="1"/>
  <c r="F854" i="28" s="1"/>
  <c r="F855" i="28" s="1"/>
  <c r="F836" i="28"/>
  <c r="F837" i="28" s="1"/>
  <c r="F838" i="28" s="1"/>
  <c r="F839" i="28" s="1"/>
  <c r="F840" i="28" s="1"/>
  <c r="F841" i="28" s="1"/>
  <c r="F842" i="28" s="1"/>
  <c r="F843" i="28" s="1"/>
  <c r="F844" i="28" s="1"/>
  <c r="F845" i="28" s="1"/>
  <c r="D845" i="28"/>
  <c r="D844" i="28"/>
  <c r="D843" i="28"/>
  <c r="D842" i="28"/>
  <c r="D841" i="28"/>
  <c r="D840" i="28"/>
  <c r="D839" i="28"/>
  <c r="D838" i="28"/>
  <c r="D837" i="28"/>
  <c r="D836" i="28"/>
  <c r="F826" i="28"/>
  <c r="F827" i="28" s="1"/>
  <c r="F828" i="28" s="1"/>
  <c r="F829" i="28" s="1"/>
  <c r="F830" i="28" s="1"/>
  <c r="F831" i="28" s="1"/>
  <c r="F832" i="28" s="1"/>
  <c r="F833" i="28" s="1"/>
  <c r="F834" i="28" s="1"/>
  <c r="F835" i="28" s="1"/>
  <c r="E835" i="28"/>
  <c r="E834" i="28"/>
  <c r="E833" i="28"/>
  <c r="E832" i="28"/>
  <c r="E831" i="28"/>
  <c r="E830" i="28"/>
  <c r="E829" i="28"/>
  <c r="E828" i="28"/>
  <c r="E827" i="28"/>
  <c r="E826" i="28"/>
  <c r="D835" i="28"/>
  <c r="D834" i="28"/>
  <c r="D833" i="28"/>
  <c r="D832" i="28"/>
  <c r="D831" i="28"/>
  <c r="D830" i="28"/>
  <c r="D829" i="28"/>
  <c r="D828" i="28"/>
  <c r="D827" i="28"/>
  <c r="D826" i="28"/>
  <c r="E825" i="28"/>
  <c r="E824" i="28"/>
  <c r="E823" i="28"/>
  <c r="F825" i="28"/>
  <c r="F824" i="28"/>
  <c r="F823" i="28"/>
  <c r="E801" i="28"/>
  <c r="E736" i="28"/>
  <c r="F736" i="28"/>
  <c r="E731" i="28"/>
  <c r="E726" i="28"/>
  <c r="E712" i="28"/>
  <c r="F738" i="28" l="1"/>
  <c r="F737" i="28"/>
  <c r="F733" i="28"/>
  <c r="F735" i="28"/>
  <c r="F734" i="28"/>
  <c r="F732" i="28"/>
  <c r="F731" i="28"/>
  <c r="F730" i="28"/>
  <c r="F729" i="28"/>
  <c r="F728" i="28"/>
  <c r="F727" i="28"/>
  <c r="F726" i="28"/>
  <c r="F725" i="28"/>
  <c r="F724" i="28"/>
  <c r="F723" i="28"/>
  <c r="F722" i="28"/>
  <c r="F721" i="28"/>
  <c r="F720" i="28"/>
  <c r="F719" i="28"/>
  <c r="F718" i="28"/>
  <c r="F717" i="28"/>
  <c r="F716" i="28"/>
  <c r="F715" i="28"/>
  <c r="F714" i="28"/>
  <c r="F713" i="28"/>
  <c r="F712" i="28"/>
  <c r="F711" i="28"/>
  <c r="F710" i="28"/>
  <c r="F709" i="28"/>
  <c r="F708" i="28"/>
  <c r="F707" i="28"/>
  <c r="F706" i="28"/>
  <c r="F705" i="28"/>
  <c r="F704" i="28"/>
  <c r="F703" i="28"/>
  <c r="F702" i="28"/>
  <c r="F701" i="28"/>
  <c r="F700" i="28"/>
  <c r="F699" i="28"/>
  <c r="F698" i="28"/>
  <c r="F697" i="28"/>
  <c r="F696" i="28"/>
  <c r="F695" i="28"/>
  <c r="F694" i="28"/>
  <c r="F693" i="28"/>
  <c r="F692" i="28"/>
  <c r="F684" i="28" l="1"/>
  <c r="F683" i="28"/>
  <c r="F682" i="28"/>
  <c r="K61" i="7"/>
  <c r="E617" i="28"/>
  <c r="E613" i="28"/>
  <c r="F2344" i="28" l="1"/>
  <c r="F2343" i="28"/>
  <c r="F2342" i="28"/>
  <c r="F2341" i="28"/>
  <c r="F1962" i="28" l="1"/>
  <c r="F1961" i="28"/>
  <c r="F1960" i="28"/>
  <c r="F1959" i="28"/>
  <c r="F1958" i="28"/>
  <c r="F1957" i="28"/>
  <c r="F1956" i="28"/>
  <c r="F1955" i="28"/>
  <c r="F1954" i="28"/>
  <c r="F1953" i="28"/>
  <c r="F1952" i="28"/>
  <c r="F1951" i="28"/>
  <c r="F1950" i="28"/>
  <c r="F1949" i="28"/>
  <c r="F1948" i="28"/>
  <c r="F1947" i="28"/>
  <c r="F1946" i="28"/>
  <c r="F1945" i="28"/>
  <c r="F1944" i="28"/>
  <c r="F1943" i="28"/>
  <c r="F1923" i="28"/>
  <c r="F1922" i="28"/>
  <c r="F1921" i="28"/>
  <c r="F1920" i="28"/>
  <c r="F1919" i="28"/>
  <c r="F1918" i="28"/>
  <c r="F1917" i="28"/>
  <c r="F1916" i="28"/>
  <c r="F1915" i="28"/>
  <c r="F1914" i="28"/>
  <c r="F1913" i="28"/>
  <c r="F1912" i="28"/>
  <c r="F1911" i="28"/>
  <c r="F1910" i="28"/>
  <c r="F1909" i="28"/>
  <c r="F1908" i="28"/>
  <c r="F1907" i="28"/>
  <c r="F1906" i="28"/>
  <c r="F1905" i="28"/>
  <c r="F1904" i="28"/>
  <c r="F1884" i="28"/>
  <c r="F1883" i="28"/>
  <c r="F1882" i="28"/>
  <c r="F1881" i="28"/>
  <c r="F1880" i="28"/>
  <c r="F1879" i="28"/>
  <c r="F1878" i="28"/>
  <c r="F1877" i="28"/>
  <c r="F1876" i="28"/>
  <c r="F1875" i="28"/>
  <c r="F1874" i="28"/>
  <c r="F1873" i="28"/>
  <c r="F1872" i="28"/>
  <c r="F1871" i="28"/>
  <c r="F1870" i="28"/>
  <c r="F1869" i="28"/>
  <c r="F1868" i="28"/>
  <c r="F1867" i="28"/>
  <c r="F1866" i="28"/>
  <c r="F1865" i="28"/>
  <c r="F1845" i="28"/>
  <c r="F1844" i="28"/>
  <c r="F1843" i="28"/>
  <c r="F1842" i="28"/>
  <c r="F1841" i="28"/>
  <c r="F1840" i="28"/>
  <c r="F1839" i="28"/>
  <c r="F1838" i="28"/>
  <c r="F1837" i="28"/>
  <c r="F1836" i="28"/>
  <c r="F1835" i="28"/>
  <c r="F1834" i="28"/>
  <c r="F1833" i="28"/>
  <c r="F1832" i="28"/>
  <c r="F1831" i="28"/>
  <c r="F1830" i="28"/>
  <c r="F1829" i="28"/>
  <c r="F1828" i="28"/>
  <c r="F1827" i="28"/>
  <c r="F1826" i="28"/>
  <c r="F1767" i="28"/>
  <c r="F1766" i="28"/>
  <c r="F1765" i="28"/>
  <c r="F1764" i="28"/>
  <c r="F1763" i="28"/>
  <c r="F1762" i="28"/>
  <c r="F1761" i="28"/>
  <c r="F1760" i="28"/>
  <c r="F1759" i="28"/>
  <c r="F1758" i="28"/>
  <c r="F1757" i="28"/>
  <c r="F1756" i="28"/>
  <c r="F1755" i="28"/>
  <c r="F1754" i="28"/>
  <c r="F1753" i="28"/>
  <c r="F1752" i="28"/>
  <c r="F1751" i="28"/>
  <c r="F1750" i="28"/>
  <c r="F1749" i="28"/>
  <c r="F1748" i="28"/>
  <c r="F1806" i="28"/>
  <c r="F1805" i="28"/>
  <c r="F1804" i="28"/>
  <c r="F1803" i="28"/>
  <c r="F1802" i="28"/>
  <c r="F1801" i="28"/>
  <c r="F1800" i="28"/>
  <c r="F1799" i="28"/>
  <c r="F1798" i="28"/>
  <c r="F1797" i="28"/>
  <c r="F1796" i="28"/>
  <c r="F1795" i="28"/>
  <c r="F1794" i="28"/>
  <c r="F1793" i="28"/>
  <c r="F1792" i="28"/>
  <c r="F1791" i="28"/>
  <c r="F1790" i="28"/>
  <c r="F1789" i="28"/>
  <c r="F1788" i="28"/>
  <c r="F1787" i="28"/>
  <c r="F1656" i="28"/>
  <c r="F1655" i="28"/>
  <c r="F1654" i="28"/>
  <c r="F1653" i="28"/>
  <c r="F1652" i="28"/>
  <c r="F1651" i="28"/>
  <c r="F1650" i="28"/>
  <c r="F1649" i="28"/>
  <c r="F1648" i="28"/>
  <c r="F1647" i="28"/>
  <c r="F1646" i="28"/>
  <c r="F1645" i="28"/>
  <c r="F1644" i="28"/>
  <c r="F1643" i="28"/>
  <c r="F1642" i="28"/>
  <c r="F1641" i="28"/>
  <c r="F1640" i="28"/>
  <c r="F1639" i="28"/>
  <c r="F1638" i="28"/>
  <c r="F1637" i="28"/>
  <c r="F1636" i="28"/>
  <c r="F1635" i="28"/>
  <c r="F1634" i="28"/>
  <c r="F1633" i="28"/>
  <c r="F1632" i="28"/>
  <c r="F1631" i="28"/>
  <c r="F1630" i="28"/>
  <c r="F1629" i="28"/>
  <c r="F1628" i="28"/>
  <c r="F1627" i="28"/>
  <c r="F1626" i="28"/>
  <c r="F1625" i="28"/>
  <c r="F1602" i="28"/>
  <c r="F1601" i="28"/>
  <c r="F1600" i="28"/>
  <c r="F1599" i="28"/>
  <c r="F1598" i="28"/>
  <c r="F1597" i="28"/>
  <c r="F1596" i="28"/>
  <c r="F1595" i="28"/>
  <c r="F1594" i="28"/>
  <c r="F1593" i="28"/>
  <c r="F1592" i="28"/>
  <c r="F1591" i="28"/>
  <c r="F1590" i="28"/>
  <c r="F1589" i="28"/>
  <c r="F1566" i="28"/>
  <c r="F1565" i="28"/>
  <c r="F1564" i="28"/>
  <c r="F1563" i="28"/>
  <c r="F1562" i="28"/>
  <c r="F1561" i="28"/>
  <c r="F1560" i="28"/>
  <c r="F1559" i="28"/>
  <c r="F1558" i="28"/>
  <c r="F1557" i="28"/>
  <c r="F1556" i="28"/>
  <c r="F1555" i="28"/>
  <c r="F1554" i="28"/>
  <c r="F1553" i="28"/>
  <c r="F1530" i="28"/>
  <c r="F1529" i="28"/>
  <c r="F1528" i="28"/>
  <c r="F1527" i="28"/>
  <c r="F1526" i="28"/>
  <c r="F1525" i="28"/>
  <c r="F1524" i="28"/>
  <c r="F1523" i="28"/>
  <c r="F1522" i="28"/>
  <c r="F1521" i="28"/>
  <c r="F1520" i="28"/>
  <c r="F1519" i="28"/>
  <c r="F1518" i="28"/>
  <c r="F1517" i="28"/>
  <c r="F1458" i="28"/>
  <c r="F1457" i="28"/>
  <c r="F1456" i="28"/>
  <c r="F1455" i="28"/>
  <c r="F1454" i="28"/>
  <c r="F1453" i="28"/>
  <c r="F1452" i="28"/>
  <c r="F1451" i="28"/>
  <c r="F1450" i="28"/>
  <c r="F1449" i="28"/>
  <c r="F1448" i="28"/>
  <c r="F1447" i="28"/>
  <c r="F1446" i="28"/>
  <c r="F1445" i="28"/>
  <c r="F1494" i="28"/>
  <c r="F1493" i="28"/>
  <c r="F1492" i="28"/>
  <c r="F1491" i="28"/>
  <c r="F1490" i="28"/>
  <c r="F1489" i="28"/>
  <c r="F1488" i="28"/>
  <c r="F1487" i="28"/>
  <c r="F1486" i="28"/>
  <c r="F1485" i="28"/>
  <c r="F1484" i="28"/>
  <c r="F1483" i="28"/>
  <c r="F1482" i="28"/>
  <c r="F1481" i="28"/>
  <c r="F1444" i="28"/>
  <c r="F1443" i="28"/>
  <c r="E969" i="28"/>
  <c r="E968" i="28"/>
  <c r="E822" i="28"/>
  <c r="E821" i="28"/>
  <c r="E820" i="28"/>
  <c r="E819" i="28"/>
  <c r="E818" i="28"/>
  <c r="E817" i="28"/>
  <c r="E816" i="28"/>
  <c r="E815" i="28"/>
  <c r="E814" i="28"/>
  <c r="E813" i="28"/>
  <c r="E812" i="28"/>
  <c r="E811" i="28"/>
  <c r="E810" i="28"/>
  <c r="E809" i="28"/>
  <c r="E808" i="28"/>
  <c r="E807" i="28"/>
  <c r="E806" i="28"/>
  <c r="E805" i="28"/>
  <c r="E804" i="28"/>
  <c r="E803" i="28"/>
  <c r="E802" i="28"/>
  <c r="E800" i="28"/>
  <c r="E799" i="28"/>
  <c r="E798" i="28"/>
  <c r="E797" i="28"/>
  <c r="E796" i="28"/>
  <c r="E795" i="28"/>
  <c r="E794" i="28"/>
  <c r="E793" i="28"/>
  <c r="E792" i="28"/>
  <c r="E791" i="28"/>
  <c r="E790" i="28"/>
  <c r="E789" i="28"/>
  <c r="E788" i="28"/>
  <c r="E787" i="28"/>
  <c r="E786" i="28"/>
  <c r="E785" i="28"/>
  <c r="E784" i="28"/>
  <c r="E783" i="28"/>
  <c r="E782" i="28"/>
  <c r="E781" i="28"/>
  <c r="F822" i="28"/>
  <c r="F821" i="28"/>
  <c r="F820" i="28"/>
  <c r="F819" i="28"/>
  <c r="F818" i="28"/>
  <c r="F817" i="28"/>
  <c r="F816" i="28"/>
  <c r="F815" i="28"/>
  <c r="F814" i="28"/>
  <c r="F813" i="28"/>
  <c r="F812" i="28"/>
  <c r="F811" i="28"/>
  <c r="F810" i="28"/>
  <c r="F809" i="28"/>
  <c r="F808" i="28"/>
  <c r="F807" i="28"/>
  <c r="F806" i="28"/>
  <c r="F805" i="28"/>
  <c r="F804" i="28"/>
  <c r="F803" i="28"/>
  <c r="F802" i="28"/>
  <c r="F801" i="28"/>
  <c r="F800" i="28"/>
  <c r="F799" i="28"/>
  <c r="F798" i="28"/>
  <c r="F797" i="28"/>
  <c r="F796" i="28"/>
  <c r="F795" i="28"/>
  <c r="F794" i="28"/>
  <c r="F793" i="28"/>
  <c r="F792" i="28"/>
  <c r="F791" i="28"/>
  <c r="F790" i="28"/>
  <c r="F789" i="28"/>
  <c r="F788" i="28"/>
  <c r="F787" i="28"/>
  <c r="F786" i="28"/>
  <c r="F785" i="28"/>
  <c r="F784" i="28"/>
  <c r="F783" i="28"/>
  <c r="F782" i="28"/>
  <c r="F781" i="28"/>
  <c r="E780" i="28"/>
  <c r="F780" i="28"/>
  <c r="E759" i="28"/>
  <c r="F759" i="28"/>
  <c r="E779" i="28"/>
  <c r="E778" i="28"/>
  <c r="E777" i="28"/>
  <c r="E776" i="28"/>
  <c r="E775" i="28"/>
  <c r="E774" i="28"/>
  <c r="E773" i="28"/>
  <c r="E772" i="28"/>
  <c r="E771" i="28"/>
  <c r="E770" i="28"/>
  <c r="E769" i="28"/>
  <c r="E768" i="28"/>
  <c r="E767" i="28"/>
  <c r="E766" i="28"/>
  <c r="E765" i="28"/>
  <c r="E764" i="28"/>
  <c r="E763" i="28"/>
  <c r="E762" i="28"/>
  <c r="E761" i="28"/>
  <c r="E760" i="28"/>
  <c r="F779" i="28"/>
  <c r="F778" i="28"/>
  <c r="F777" i="28"/>
  <c r="F776" i="28"/>
  <c r="F775" i="28"/>
  <c r="F774" i="28"/>
  <c r="F773" i="28"/>
  <c r="F772" i="28"/>
  <c r="F771" i="28"/>
  <c r="F770" i="28"/>
  <c r="F769" i="28"/>
  <c r="F768" i="28"/>
  <c r="F767" i="28"/>
  <c r="F766" i="28"/>
  <c r="F765" i="28"/>
  <c r="F764" i="28"/>
  <c r="F763" i="28"/>
  <c r="F762" i="28"/>
  <c r="F761" i="28"/>
  <c r="F760" i="28"/>
  <c r="F758" i="28"/>
  <c r="F757" i="28"/>
  <c r="F756" i="28"/>
  <c r="F755" i="28"/>
  <c r="F754" i="28"/>
  <c r="F753" i="28"/>
  <c r="F752" i="28"/>
  <c r="F751" i="28"/>
  <c r="F750" i="28"/>
  <c r="F749" i="28"/>
  <c r="E758" i="28"/>
  <c r="E757" i="28"/>
  <c r="E756" i="28"/>
  <c r="E755" i="28"/>
  <c r="E754" i="28"/>
  <c r="E753" i="28"/>
  <c r="E752" i="28"/>
  <c r="E751" i="28"/>
  <c r="E750" i="28"/>
  <c r="E749" i="28"/>
  <c r="F748" i="28"/>
  <c r="F747" i="28"/>
  <c r="F746" i="28"/>
  <c r="F745" i="28"/>
  <c r="F744" i="28"/>
  <c r="F743" i="28"/>
  <c r="F742" i="28"/>
  <c r="F741" i="28"/>
  <c r="F740" i="28"/>
  <c r="E748" i="28"/>
  <c r="E747" i="28"/>
  <c r="E746" i="28"/>
  <c r="E745" i="28"/>
  <c r="E744" i="28"/>
  <c r="E743" i="28"/>
  <c r="E742" i="28"/>
  <c r="E741" i="28"/>
  <c r="E740" i="28"/>
  <c r="E739" i="28"/>
  <c r="F739" i="28"/>
  <c r="E689" i="28"/>
  <c r="F691" i="28"/>
  <c r="F690" i="28"/>
  <c r="F689" i="28"/>
  <c r="F688" i="28"/>
  <c r="F687" i="28"/>
  <c r="F686" i="28"/>
  <c r="F685" i="28"/>
  <c r="B6" i="35"/>
  <c r="B11" i="35"/>
  <c r="B10" i="35"/>
  <c r="B9" i="35"/>
  <c r="B8" i="35"/>
  <c r="B7" i="35"/>
  <c r="B5" i="35"/>
  <c r="B4" i="35"/>
  <c r="B3" i="35"/>
  <c r="B2" i="35"/>
  <c r="F681" i="28"/>
  <c r="F680" i="28"/>
  <c r="F679" i="28"/>
  <c r="F678" i="28"/>
  <c r="F677" i="28"/>
  <c r="F676" i="28"/>
  <c r="F675" i="28"/>
  <c r="F674" i="28"/>
  <c r="F673" i="28"/>
  <c r="F672" i="28"/>
  <c r="F671" i="28"/>
  <c r="F670" i="28"/>
  <c r="F669" i="28"/>
  <c r="F668" i="28"/>
  <c r="F667" i="28"/>
  <c r="F666" i="28"/>
  <c r="F665" i="28"/>
  <c r="F664" i="28"/>
  <c r="F663" i="28"/>
  <c r="F662" i="28"/>
  <c r="F661" i="28"/>
  <c r="F660" i="28"/>
  <c r="F659" i="28"/>
  <c r="F658" i="28"/>
  <c r="F657" i="28"/>
  <c r="F656" i="28"/>
  <c r="F655" i="28"/>
  <c r="F654" i="28"/>
  <c r="F653" i="28"/>
  <c r="F652" i="28"/>
  <c r="F651" i="28"/>
  <c r="F650" i="28"/>
  <c r="F649" i="28"/>
  <c r="F648" i="28"/>
  <c r="F647" i="28"/>
  <c r="F646" i="28"/>
  <c r="F645" i="28"/>
  <c r="F644" i="28"/>
  <c r="F643" i="28"/>
  <c r="F642" i="28"/>
  <c r="F641" i="28"/>
  <c r="F640" i="28"/>
  <c r="F639" i="28"/>
  <c r="F638" i="28"/>
  <c r="F637" i="28"/>
  <c r="F636" i="28"/>
  <c r="F635" i="28"/>
  <c r="F634" i="28"/>
  <c r="F633" i="28"/>
  <c r="F632" i="28"/>
  <c r="F631" i="28"/>
  <c r="F630" i="28"/>
  <c r="F629" i="28"/>
  <c r="F628" i="28"/>
  <c r="F627" i="28"/>
  <c r="F626" i="28"/>
  <c r="F625" i="28"/>
  <c r="F624" i="28"/>
  <c r="F623" i="28"/>
  <c r="F622" i="28"/>
  <c r="E651" i="28"/>
  <c r="E650" i="28"/>
  <c r="E649" i="28"/>
  <c r="E648" i="28"/>
  <c r="E647" i="28"/>
  <c r="E646" i="28"/>
  <c r="E645" i="28"/>
  <c r="E644" i="28"/>
  <c r="E643" i="28"/>
  <c r="E642" i="28"/>
  <c r="E641" i="28"/>
  <c r="E640" i="28"/>
  <c r="E639" i="28"/>
  <c r="E638" i="28"/>
  <c r="E637" i="28"/>
  <c r="E636" i="28"/>
  <c r="E635" i="28"/>
  <c r="E634" i="28"/>
  <c r="E633" i="28"/>
  <c r="E632" i="28"/>
  <c r="E631" i="28"/>
  <c r="E630" i="28"/>
  <c r="E629" i="28"/>
  <c r="E628" i="28"/>
  <c r="E627" i="28"/>
  <c r="E626" i="28"/>
  <c r="E625" i="28"/>
  <c r="E624" i="28"/>
  <c r="E623" i="28"/>
  <c r="E622" i="28"/>
  <c r="F621" i="28"/>
  <c r="F620" i="28"/>
  <c r="F619" i="28"/>
  <c r="F618" i="28"/>
  <c r="F617" i="28"/>
  <c r="F616" i="28"/>
  <c r="F615" i="28"/>
  <c r="F614" i="28"/>
  <c r="F613" i="28"/>
  <c r="F612" i="28"/>
  <c r="F611" i="28"/>
  <c r="F610" i="28"/>
  <c r="F609" i="28"/>
  <c r="F608" i="28"/>
  <c r="F607" i="28"/>
  <c r="F606" i="28"/>
  <c r="F605" i="28"/>
  <c r="F604" i="28"/>
  <c r="F603" i="28"/>
  <c r="F602" i="28"/>
  <c r="F601" i="28"/>
  <c r="F600" i="28"/>
  <c r="F599" i="28"/>
  <c r="F598" i="28"/>
  <c r="F597" i="28"/>
  <c r="F596" i="28"/>
  <c r="F595" i="28"/>
  <c r="F594" i="28"/>
  <c r="F593" i="28"/>
  <c r="F592" i="28"/>
  <c r="F591" i="28"/>
  <c r="F590" i="28"/>
  <c r="F589" i="28"/>
  <c r="F588" i="28"/>
  <c r="F587" i="28"/>
  <c r="F586" i="28"/>
  <c r="F585" i="28"/>
  <c r="F584" i="28"/>
  <c r="F583" i="28"/>
  <c r="F582" i="28"/>
  <c r="F581" i="28"/>
  <c r="F580" i="28"/>
  <c r="F579" i="28"/>
  <c r="F578" i="28"/>
  <c r="F577" i="28"/>
  <c r="F576" i="28"/>
  <c r="F575" i="28"/>
  <c r="F574" i="28"/>
  <c r="F573" i="28"/>
  <c r="F572" i="28"/>
  <c r="F571" i="28"/>
  <c r="F570" i="28"/>
  <c r="F569" i="28"/>
  <c r="F568" i="28"/>
  <c r="F567" i="28"/>
  <c r="F566" i="28"/>
  <c r="F565" i="28"/>
  <c r="F564" i="28"/>
  <c r="F563" i="28"/>
  <c r="F562" i="28"/>
  <c r="F561" i="28"/>
  <c r="F560" i="28"/>
  <c r="F559" i="28"/>
  <c r="F558" i="28"/>
  <c r="F557" i="28"/>
  <c r="F556" i="28"/>
  <c r="F555" i="28"/>
  <c r="F554" i="28"/>
  <c r="F553" i="28"/>
  <c r="F552" i="28"/>
  <c r="F551" i="28"/>
  <c r="F550" i="28"/>
  <c r="F549" i="28"/>
  <c r="F548" i="28"/>
  <c r="F547" i="28"/>
  <c r="F546" i="28"/>
  <c r="F545" i="28"/>
  <c r="F544" i="28"/>
  <c r="F543" i="28"/>
  <c r="F542" i="28"/>
  <c r="F541" i="28"/>
  <c r="F540" i="28"/>
  <c r="F539" i="28"/>
  <c r="F538" i="28"/>
  <c r="F537" i="28"/>
  <c r="F536" i="28"/>
  <c r="F535" i="28"/>
  <c r="F534" i="28"/>
  <c r="F533" i="28"/>
  <c r="F532" i="28"/>
  <c r="F531" i="28"/>
  <c r="F530" i="28"/>
  <c r="F529" i="28"/>
  <c r="F528" i="28"/>
  <c r="F527" i="28"/>
  <c r="F526" i="28"/>
  <c r="F525" i="28"/>
  <c r="F524" i="28"/>
  <c r="F523" i="28"/>
  <c r="F522" i="28"/>
  <c r="F521" i="28"/>
  <c r="F520" i="28"/>
  <c r="F519" i="28"/>
  <c r="F518" i="28"/>
  <c r="F517" i="28"/>
  <c r="F516" i="28"/>
  <c r="F515" i="28"/>
  <c r="F514" i="28"/>
  <c r="F513" i="28"/>
  <c r="F512" i="28"/>
  <c r="F511" i="28"/>
  <c r="F510" i="28"/>
  <c r="F509" i="28"/>
  <c r="F508" i="28"/>
  <c r="F507" i="28"/>
  <c r="F506" i="28"/>
  <c r="F505" i="28"/>
  <c r="F504" i="28"/>
  <c r="F503" i="28"/>
  <c r="F502" i="28"/>
  <c r="F501" i="28"/>
  <c r="F500" i="28"/>
  <c r="F499" i="28"/>
  <c r="F498" i="28"/>
  <c r="F497" i="28"/>
  <c r="F496" i="28"/>
  <c r="F495" i="28"/>
  <c r="F494" i="28"/>
  <c r="F493" i="28"/>
  <c r="F492" i="28"/>
  <c r="F491" i="28"/>
  <c r="F490" i="28"/>
  <c r="F489" i="28"/>
  <c r="F488" i="28"/>
  <c r="F487" i="28"/>
  <c r="F486" i="28"/>
  <c r="F485" i="28"/>
  <c r="F484" i="28"/>
  <c r="F483" i="28"/>
  <c r="F482" i="28"/>
  <c r="F481" i="28"/>
  <c r="F480" i="28"/>
  <c r="F479" i="28"/>
  <c r="F478" i="28"/>
  <c r="F477" i="28"/>
  <c r="F476" i="28"/>
  <c r="F475" i="28"/>
  <c r="F474" i="28"/>
  <c r="F473" i="28"/>
  <c r="F472" i="28"/>
  <c r="F471" i="28"/>
  <c r="F470" i="28"/>
  <c r="F469" i="28"/>
  <c r="F468" i="28"/>
  <c r="F467" i="28"/>
  <c r="F466" i="28"/>
  <c r="F465" i="28"/>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E609" i="28"/>
  <c r="E608" i="28"/>
  <c r="E607" i="28"/>
  <c r="E606" i="28"/>
  <c r="E605" i="28"/>
  <c r="E604" i="28"/>
  <c r="E603" i="28"/>
  <c r="E602" i="28"/>
  <c r="E601" i="28"/>
  <c r="E600" i="28"/>
  <c r="E569" i="28"/>
  <c r="E568" i="28"/>
  <c r="E589" i="28"/>
  <c r="E588" i="28"/>
  <c r="E587" i="28"/>
  <c r="E586" i="28"/>
  <c r="E585" i="28"/>
  <c r="E584" i="28"/>
  <c r="E583" i="28"/>
  <c r="E582" i="28"/>
  <c r="E581" i="28"/>
  <c r="E580" i="28"/>
  <c r="E579" i="28"/>
  <c r="E578" i="28"/>
  <c r="E577" i="28"/>
  <c r="E576" i="28"/>
  <c r="E575" i="28"/>
  <c r="E574" i="28"/>
  <c r="E573" i="28"/>
  <c r="E572" i="28"/>
  <c r="E571" i="28"/>
  <c r="E570" i="28"/>
  <c r="E567" i="28"/>
  <c r="E566" i="28"/>
  <c r="E565" i="28"/>
  <c r="E564" i="28"/>
  <c r="E563" i="28"/>
  <c r="E562" i="28"/>
  <c r="E561" i="28"/>
  <c r="E560" i="28"/>
  <c r="E559" i="28"/>
  <c r="E558" i="28"/>
  <c r="E557" i="28"/>
  <c r="E556" i="28"/>
  <c r="E555" i="28"/>
  <c r="E554" i="28"/>
  <c r="E553" i="28"/>
  <c r="E552" i="28"/>
  <c r="E551" i="28"/>
  <c r="E550" i="28"/>
  <c r="B12" i="35" l="1"/>
  <c r="C8" i="35"/>
  <c r="C9" i="35" s="1"/>
  <c r="E511" i="28"/>
  <c r="K511" i="28" s="1"/>
  <c r="E510" i="28"/>
  <c r="K510" i="28" s="1"/>
  <c r="E491" i="28"/>
  <c r="K491" i="28" s="1"/>
  <c r="E490" i="28"/>
  <c r="K490" i="28" s="1"/>
  <c r="E471" i="28"/>
  <c r="K471" i="28" s="1"/>
  <c r="E470" i="28"/>
  <c r="K470" i="28" s="1"/>
  <c r="E451" i="28"/>
  <c r="K451" i="28" s="1"/>
  <c r="E450" i="28"/>
  <c r="K450" i="28" s="1"/>
  <c r="E411" i="28"/>
  <c r="E410" i="28"/>
  <c r="E409" i="28"/>
  <c r="E408" i="28"/>
  <c r="E407" i="28"/>
  <c r="E406" i="28"/>
  <c r="E405" i="28"/>
  <c r="E404" i="28"/>
  <c r="E403" i="28"/>
  <c r="E402" i="28"/>
  <c r="E401" i="28"/>
  <c r="E400" i="28"/>
  <c r="E399" i="28"/>
  <c r="E398" i="28"/>
  <c r="E397" i="28"/>
  <c r="E396" i="28"/>
  <c r="E395" i="28"/>
  <c r="E394" i="28"/>
  <c r="E393" i="28"/>
  <c r="E392" i="28"/>
  <c r="E431" i="28"/>
  <c r="E430" i="28"/>
  <c r="E391" i="28"/>
  <c r="E390" i="28"/>
  <c r="E389" i="28"/>
  <c r="E388" i="28"/>
  <c r="E387" i="28"/>
  <c r="E386" i="28"/>
  <c r="E385" i="28"/>
  <c r="E384" i="28"/>
  <c r="E383" i="28"/>
  <c r="E382" i="28"/>
  <c r="E381" i="28"/>
  <c r="E380" i="28"/>
  <c r="E379" i="28"/>
  <c r="E378" i="28"/>
  <c r="E377" i="28"/>
  <c r="E376" i="28"/>
  <c r="E375" i="28"/>
  <c r="E374" i="28"/>
  <c r="E373" i="28"/>
  <c r="E372" i="28"/>
  <c r="E371" i="28"/>
  <c r="E370" i="28"/>
  <c r="E369" i="28"/>
  <c r="F371" i="28"/>
  <c r="F370" i="28"/>
  <c r="F369" i="28"/>
  <c r="E368" i="28"/>
  <c r="E367" i="28"/>
  <c r="E366" i="28"/>
  <c r="E365" i="28"/>
  <c r="F368" i="28"/>
  <c r="F367" i="28"/>
  <c r="F366" i="28"/>
  <c r="F365" i="28"/>
  <c r="F364" i="28"/>
  <c r="E363" i="28"/>
  <c r="F354" i="28"/>
  <c r="E362" i="28"/>
  <c r="E361" i="28"/>
  <c r="E360" i="28"/>
  <c r="E359" i="28"/>
  <c r="E357" i="28"/>
  <c r="E356" i="28"/>
  <c r="F363" i="28"/>
  <c r="F362" i="28"/>
  <c r="F361" i="28"/>
  <c r="F360" i="28"/>
  <c r="F359" i="28"/>
  <c r="F358" i="28"/>
  <c r="F357" i="28"/>
  <c r="F356" i="28"/>
  <c r="F355" i="28"/>
  <c r="F353" i="28"/>
  <c r="F352" i="28"/>
  <c r="F351" i="28"/>
  <c r="E351" i="28"/>
  <c r="E350" i="28"/>
  <c r="E349" i="28"/>
  <c r="E348" i="28"/>
  <c r="F350" i="28"/>
  <c r="F349" i="28"/>
  <c r="F348" i="28"/>
  <c r="F347" i="28"/>
  <c r="F346" i="28"/>
  <c r="F345" i="28"/>
  <c r="F344" i="28"/>
  <c r="F343" i="28"/>
  <c r="E347" i="28"/>
  <c r="E346" i="28"/>
  <c r="E345" i="28"/>
  <c r="E344" i="28"/>
  <c r="E343" i="28"/>
  <c r="E342" i="28"/>
  <c r="E341" i="28"/>
  <c r="E340" i="28"/>
  <c r="E339" i="28"/>
  <c r="E338" i="28"/>
  <c r="E337" i="28"/>
  <c r="E336" i="28"/>
  <c r="E335" i="28"/>
  <c r="F342" i="28"/>
  <c r="F341" i="28"/>
  <c r="F340" i="28"/>
  <c r="F339" i="28"/>
  <c r="F338" i="28"/>
  <c r="F337" i="28"/>
  <c r="F336" i="28"/>
  <c r="F335" i="28"/>
  <c r="F334" i="28"/>
  <c r="F333" i="28"/>
  <c r="F332" i="28"/>
  <c r="E333" i="28"/>
  <c r="E332" i="28"/>
  <c r="E331" i="28"/>
  <c r="E330" i="28"/>
  <c r="E329" i="28"/>
  <c r="E328" i="28"/>
  <c r="E327" i="28"/>
  <c r="E326" i="28"/>
  <c r="E325" i="28"/>
  <c r="E324" i="28"/>
  <c r="F331" i="28"/>
  <c r="F330" i="28"/>
  <c r="F329" i="28"/>
  <c r="F328" i="28"/>
  <c r="F327" i="28"/>
  <c r="F326" i="28"/>
  <c r="F325" i="28"/>
  <c r="F324"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E262" i="28"/>
  <c r="E261" i="28"/>
  <c r="E260" i="28"/>
  <c r="E259" i="28"/>
  <c r="E258" i="28"/>
  <c r="E257" i="28"/>
  <c r="E256" i="28"/>
  <c r="E255" i="28"/>
  <c r="E254" i="28"/>
  <c r="E253" i="28"/>
  <c r="F262" i="28"/>
  <c r="F261" i="28"/>
  <c r="F260" i="28"/>
  <c r="F259" i="28"/>
  <c r="F258" i="28"/>
  <c r="F257" i="28"/>
  <c r="F256" i="28"/>
  <c r="F255" i="28"/>
  <c r="F254" i="28"/>
  <c r="F253" i="28"/>
  <c r="F252" i="28"/>
  <c r="F251" i="28"/>
  <c r="F250" i="28"/>
  <c r="F249" i="28"/>
  <c r="F248" i="28"/>
  <c r="F247" i="28"/>
  <c r="F246" i="28"/>
  <c r="F245" i="28"/>
  <c r="F244" i="28"/>
  <c r="F243" i="28"/>
  <c r="E323" i="28"/>
  <c r="E248" i="28"/>
  <c r="E252" i="28"/>
  <c r="E251" i="28"/>
  <c r="E250" i="28"/>
  <c r="E249" i="28"/>
  <c r="E245" i="28"/>
  <c r="E244" i="28"/>
  <c r="E243" i="28"/>
  <c r="E242" i="28"/>
  <c r="E241" i="28"/>
  <c r="E240" i="28"/>
  <c r="E239" i="28"/>
  <c r="F323" i="28"/>
  <c r="F242" i="28"/>
  <c r="F241" i="28"/>
  <c r="F240" i="28"/>
  <c r="F239" i="28"/>
  <c r="E238" i="28"/>
  <c r="E237" i="28"/>
  <c r="E236" i="28"/>
  <c r="E234" i="28"/>
  <c r="E232" i="28"/>
  <c r="E231" i="28"/>
  <c r="E230" i="28"/>
  <c r="F238" i="28"/>
  <c r="F237" i="28"/>
  <c r="F236" i="28"/>
  <c r="F235" i="28"/>
  <c r="F234" i="28"/>
  <c r="F233" i="28"/>
  <c r="F232" i="28"/>
  <c r="F231" i="28"/>
  <c r="F230" i="28"/>
  <c r="E227" i="28"/>
  <c r="E229" i="28"/>
  <c r="E228" i="28"/>
  <c r="E226" i="28"/>
  <c r="E225" i="28"/>
  <c r="E224" i="28"/>
  <c r="E223" i="28"/>
  <c r="E222" i="28"/>
  <c r="E221" i="28"/>
  <c r="E220" i="28"/>
  <c r="E219" i="28"/>
  <c r="E218" i="28"/>
  <c r="E217" i="28"/>
  <c r="E216" i="28"/>
  <c r="E215" i="28"/>
  <c r="E214" i="28"/>
  <c r="E213" i="28"/>
  <c r="E212" i="28"/>
  <c r="E211" i="28"/>
  <c r="E210" i="28"/>
  <c r="E209" i="28"/>
  <c r="E208" i="28"/>
  <c r="E207" i="28"/>
  <c r="E206" i="28"/>
  <c r="F228" i="28"/>
  <c r="F227" i="28"/>
  <c r="F226" i="28"/>
  <c r="F225" i="28"/>
  <c r="F224" i="28"/>
  <c r="F223" i="28"/>
  <c r="F222" i="28"/>
  <c r="F221" i="28"/>
  <c r="F220" i="28"/>
  <c r="F219" i="28"/>
  <c r="F218" i="28"/>
  <c r="F217" i="28"/>
  <c r="F216" i="28"/>
  <c r="F215" i="28"/>
  <c r="F214" i="28"/>
  <c r="F212" i="28"/>
  <c r="F213" i="28"/>
  <c r="F211" i="28"/>
  <c r="F210" i="28"/>
  <c r="F209" i="28"/>
  <c r="F208" i="28"/>
  <c r="F207" i="28"/>
  <c r="F206" i="28"/>
  <c r="E179" i="28"/>
  <c r="E178" i="28"/>
  <c r="E177" i="28"/>
  <c r="E176" i="28"/>
  <c r="E205" i="28"/>
  <c r="E204" i="28"/>
  <c r="E203" i="28"/>
  <c r="E202" i="28"/>
  <c r="E201" i="28"/>
  <c r="E200" i="28"/>
  <c r="E199" i="28"/>
  <c r="E198" i="28"/>
  <c r="E197" i="28"/>
  <c r="E196" i="28"/>
  <c r="E195" i="28"/>
  <c r="E194" i="28"/>
  <c r="E193" i="28"/>
  <c r="E192" i="28"/>
  <c r="E191" i="28"/>
  <c r="E190" i="28"/>
  <c r="E189" i="28"/>
  <c r="E188" i="28"/>
  <c r="E187" i="28"/>
  <c r="E186" i="28"/>
  <c r="E185" i="28"/>
  <c r="E184" i="28"/>
  <c r="F205" i="28"/>
  <c r="F204" i="28"/>
  <c r="F203" i="28"/>
  <c r="F202" i="28"/>
  <c r="F201" i="28"/>
  <c r="F200" i="28"/>
  <c r="F199" i="28"/>
  <c r="F198" i="28"/>
  <c r="F197" i="28"/>
  <c r="F196" i="28"/>
  <c r="F195" i="28"/>
  <c r="F194" i="28"/>
  <c r="F188" i="28"/>
  <c r="F187" i="28"/>
  <c r="F186" i="28"/>
  <c r="F193" i="28"/>
  <c r="F192" i="28"/>
  <c r="F191" i="28"/>
  <c r="F190" i="28"/>
  <c r="F189" i="28"/>
  <c r="F185" i="28"/>
  <c r="F184" i="28"/>
  <c r="E183" i="28"/>
  <c r="E182" i="28"/>
  <c r="E181" i="28"/>
  <c r="E180" i="28"/>
  <c r="E175" i="28"/>
  <c r="E174" i="28"/>
  <c r="E173" i="28"/>
  <c r="E172" i="28"/>
  <c r="E171" i="28"/>
  <c r="E170"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E149" i="28"/>
  <c r="E148" i="28"/>
  <c r="E147" i="28"/>
  <c r="E145" i="28"/>
  <c r="E142" i="28"/>
  <c r="E135" i="28"/>
  <c r="E123" i="28"/>
  <c r="E110"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E26" i="28"/>
  <c r="F59" i="28"/>
  <c r="F58" i="28"/>
  <c r="F57" i="28"/>
  <c r="F56" i="28"/>
  <c r="F55" i="28"/>
  <c r="F54" i="28"/>
  <c r="F53" i="28"/>
  <c r="F52" i="28"/>
  <c r="F51" i="28"/>
  <c r="F50" i="28"/>
  <c r="F49" i="28"/>
  <c r="F48" i="28"/>
  <c r="F47" i="28"/>
  <c r="F46" i="28"/>
  <c r="F44" i="28"/>
  <c r="F43" i="28"/>
  <c r="F42" i="28"/>
  <c r="F41" i="28"/>
  <c r="E39" i="28"/>
  <c r="F40" i="28"/>
  <c r="F39" i="28"/>
  <c r="F38" i="28"/>
  <c r="F37" i="28"/>
  <c r="F36" i="28"/>
  <c r="F35" i="28"/>
  <c r="F34" i="28"/>
  <c r="F33" i="28"/>
  <c r="F32" i="28"/>
  <c r="F31" i="28"/>
  <c r="F30" i="28"/>
  <c r="F29" i="28"/>
  <c r="F28" i="28"/>
  <c r="F27" i="28"/>
  <c r="F26" i="28"/>
  <c r="E25" i="28"/>
  <c r="E24" i="28"/>
  <c r="E23" i="28"/>
  <c r="E22" i="28"/>
  <c r="E21" i="28"/>
  <c r="E20" i="28"/>
  <c r="F25" i="28"/>
  <c r="F24" i="28"/>
  <c r="F23" i="28"/>
  <c r="F22" i="28"/>
  <c r="F21" i="28"/>
  <c r="F20" i="28"/>
  <c r="F19" i="28"/>
  <c r="F18" i="28"/>
  <c r="F17" i="28"/>
  <c r="F16" i="28"/>
  <c r="F4" i="28"/>
  <c r="F3" i="28"/>
  <c r="F2" i="28"/>
  <c r="F15" i="28"/>
  <c r="F14" i="28"/>
  <c r="F13" i="28"/>
  <c r="F12" i="28"/>
  <c r="F11" i="28"/>
  <c r="F10" i="28"/>
  <c r="F9" i="28"/>
  <c r="E4" i="28"/>
  <c r="F8" i="28"/>
  <c r="F7" i="28"/>
  <c r="F6" i="28"/>
  <c r="F5" i="28"/>
  <c r="E169" i="28"/>
  <c r="E168" i="28"/>
  <c r="E167" i="28"/>
  <c r="E163" i="28"/>
  <c r="E162" i="28"/>
  <c r="E161" i="28"/>
  <c r="E157" i="28"/>
  <c r="E155" i="28"/>
  <c r="E152" i="28"/>
  <c r="E146" i="28"/>
  <c r="E139" i="28"/>
  <c r="E138" i="28"/>
  <c r="E137" i="28"/>
  <c r="E136" i="28"/>
  <c r="E133" i="28"/>
  <c r="E132" i="28"/>
  <c r="E131" i="28"/>
  <c r="E130" i="28"/>
  <c r="E129" i="28"/>
  <c r="E128" i="28"/>
  <c r="E127" i="28"/>
  <c r="E126" i="28"/>
  <c r="E125" i="28"/>
  <c r="E120" i="28"/>
  <c r="E119" i="28"/>
  <c r="E118" i="28"/>
  <c r="E117" i="28"/>
  <c r="E114" i="28"/>
  <c r="E111" i="28"/>
  <c r="E109" i="28"/>
  <c r="E108" i="28"/>
  <c r="E105" i="28"/>
  <c r="E102" i="28"/>
  <c r="E101" i="28"/>
  <c r="E100" i="28"/>
  <c r="B348" i="23" l="1"/>
  <c r="B173" i="17"/>
  <c r="B115" i="17"/>
  <c r="B57" i="17"/>
  <c r="B61" i="18"/>
  <c r="B67" i="9"/>
  <c r="B76" i="10"/>
  <c r="B75" i="12"/>
  <c r="B56" i="25"/>
  <c r="B49" i="24"/>
  <c r="C106" i="13"/>
  <c r="B70" i="14"/>
  <c r="B55" i="15"/>
  <c r="B73" i="7"/>
  <c r="B90" i="5"/>
  <c r="B77" i="4"/>
  <c r="B44" i="33"/>
  <c r="B77" i="3"/>
  <c r="B76" i="2"/>
  <c r="B77" i="1"/>
  <c r="H1" i="23" l="1"/>
  <c r="B1" i="23"/>
  <c r="N27" i="7"/>
  <c r="O27" i="7"/>
  <c r="D47" i="7"/>
  <c r="N33" i="1"/>
  <c r="E29" i="28" s="1"/>
  <c r="G288" i="23" l="1"/>
  <c r="G287" i="23"/>
  <c r="G286" i="23"/>
  <c r="G285" i="23"/>
  <c r="G284" i="23"/>
  <c r="G283" i="23"/>
  <c r="G282" i="23"/>
  <c r="G281" i="23"/>
  <c r="G278" i="23"/>
  <c r="G277" i="23"/>
  <c r="G276" i="23"/>
  <c r="G275" i="23"/>
  <c r="G274" i="23"/>
  <c r="G273" i="23"/>
  <c r="G272" i="23"/>
  <c r="G269" i="23"/>
  <c r="G268" i="23"/>
  <c r="G267" i="23"/>
  <c r="G266" i="23"/>
  <c r="G265" i="23"/>
  <c r="G264" i="23"/>
  <c r="G263" i="23"/>
  <c r="G262" i="23"/>
  <c r="G261" i="23"/>
  <c r="G260" i="23"/>
  <c r="G259" i="23"/>
  <c r="G258" i="23"/>
  <c r="G257" i="23"/>
  <c r="G254" i="23"/>
  <c r="G253" i="23"/>
  <c r="G252" i="23"/>
  <c r="G251" i="23"/>
  <c r="G250" i="23"/>
  <c r="G249" i="23"/>
  <c r="G248" i="23"/>
  <c r="G245" i="23"/>
  <c r="G244" i="23"/>
  <c r="G243" i="23"/>
  <c r="G242" i="23"/>
  <c r="G241" i="23"/>
  <c r="G240" i="23"/>
  <c r="G239" i="23"/>
  <c r="G238" i="23"/>
  <c r="G237" i="23"/>
  <c r="G236" i="23"/>
  <c r="G235" i="23"/>
  <c r="G234" i="23"/>
  <c r="G233" i="23"/>
  <c r="G232" i="23"/>
  <c r="G231" i="23"/>
  <c r="G230" i="23"/>
  <c r="G227" i="23"/>
  <c r="G226" i="23"/>
  <c r="G225" i="23"/>
  <c r="G224" i="23"/>
  <c r="G223" i="23"/>
  <c r="G220" i="23"/>
  <c r="G219" i="23"/>
  <c r="G218" i="23"/>
  <c r="G217" i="23"/>
  <c r="G216" i="23"/>
  <c r="G215" i="23"/>
  <c r="G214" i="23"/>
  <c r="G213" i="23"/>
  <c r="G212" i="23"/>
  <c r="G211" i="23"/>
  <c r="G208" i="23"/>
  <c r="G207" i="23"/>
  <c r="G206" i="23"/>
  <c r="G205" i="23"/>
  <c r="G204" i="23"/>
  <c r="G203" i="23"/>
  <c r="G202" i="23"/>
  <c r="G201" i="23"/>
  <c r="G200" i="23"/>
  <c r="G199" i="23"/>
  <c r="G198" i="23"/>
  <c r="G197" i="23"/>
  <c r="G196" i="23"/>
  <c r="G195" i="23"/>
  <c r="G194" i="23"/>
  <c r="G191" i="23"/>
  <c r="G190" i="23"/>
  <c r="G189" i="23"/>
  <c r="G188" i="23"/>
  <c r="G187" i="23"/>
  <c r="G186" i="23"/>
  <c r="G185" i="23"/>
  <c r="G184" i="23"/>
  <c r="G183" i="23"/>
  <c r="G182" i="23"/>
  <c r="G181" i="23"/>
  <c r="G180" i="23"/>
  <c r="G179" i="23"/>
  <c r="G178" i="23"/>
  <c r="G177" i="23"/>
  <c r="G176" i="23"/>
  <c r="G173" i="23"/>
  <c r="G172" i="23"/>
  <c r="G171" i="23"/>
  <c r="G170" i="23"/>
  <c r="G169" i="23"/>
  <c r="G168" i="23"/>
  <c r="G167" i="23"/>
  <c r="G166" i="23"/>
  <c r="G165" i="23"/>
  <c r="G164" i="23"/>
  <c r="G163" i="23"/>
  <c r="G162" i="23"/>
  <c r="G159" i="23"/>
  <c r="G158" i="23"/>
  <c r="G157" i="23"/>
  <c r="G156" i="23"/>
  <c r="G155" i="23"/>
  <c r="G154" i="23"/>
  <c r="G153" i="23"/>
  <c r="G152" i="23"/>
  <c r="G151" i="23"/>
  <c r="G150" i="23"/>
  <c r="G149" i="23"/>
  <c r="G146" i="23"/>
  <c r="G145" i="23"/>
  <c r="G144" i="23"/>
  <c r="G143" i="23"/>
  <c r="G142" i="23"/>
  <c r="G141" i="23"/>
  <c r="G140" i="23"/>
  <c r="G139" i="23"/>
  <c r="G138" i="23"/>
  <c r="G137" i="23"/>
  <c r="G136" i="23"/>
  <c r="G135" i="23"/>
  <c r="G134" i="23"/>
  <c r="G133" i="23"/>
  <c r="G130" i="23"/>
  <c r="G129" i="23"/>
  <c r="G128" i="23"/>
  <c r="G127" i="23"/>
  <c r="G126" i="23"/>
  <c r="G125" i="23"/>
  <c r="G124" i="23"/>
  <c r="G123" i="23"/>
  <c r="G122" i="23"/>
  <c r="G119" i="23"/>
  <c r="G118" i="23"/>
  <c r="G117" i="23"/>
  <c r="G116" i="23"/>
  <c r="G115" i="23"/>
  <c r="G114" i="23"/>
  <c r="G113" i="23"/>
  <c r="G112" i="23"/>
  <c r="G109" i="23"/>
  <c r="G108" i="23"/>
  <c r="G107" i="23"/>
  <c r="G106" i="23"/>
  <c r="G105" i="23"/>
  <c r="G104" i="23"/>
  <c r="G103" i="23"/>
  <c r="G102" i="23"/>
  <c r="G101" i="23"/>
  <c r="G100" i="23"/>
  <c r="G99" i="23"/>
  <c r="G98" i="23"/>
  <c r="G95" i="23"/>
  <c r="G94" i="23"/>
  <c r="G93" i="23"/>
  <c r="G92" i="23"/>
  <c r="G91" i="23"/>
  <c r="G90" i="23"/>
  <c r="G89" i="23"/>
  <c r="G88" i="23"/>
  <c r="G87" i="23"/>
  <c r="G86" i="23"/>
  <c r="G85" i="23"/>
  <c r="G84" i="23"/>
  <c r="G83" i="23"/>
  <c r="G82" i="23"/>
  <c r="G81" i="23"/>
  <c r="G78" i="23"/>
  <c r="G77" i="23"/>
  <c r="G76" i="23"/>
  <c r="G75" i="23"/>
  <c r="G74" i="23"/>
  <c r="G73" i="23"/>
  <c r="G72" i="23"/>
  <c r="G71" i="23"/>
  <c r="G68" i="23"/>
  <c r="G67" i="23"/>
  <c r="G66" i="23"/>
  <c r="G65" i="23"/>
  <c r="G64" i="23"/>
  <c r="G63" i="23"/>
  <c r="G62" i="23"/>
  <c r="G59" i="23"/>
  <c r="G58" i="23"/>
  <c r="G57" i="23"/>
  <c r="G56" i="23"/>
  <c r="G55" i="23"/>
  <c r="G54" i="23"/>
  <c r="G53" i="23"/>
  <c r="G52" i="23"/>
  <c r="G51" i="23"/>
  <c r="G50" i="23"/>
  <c r="G47" i="23"/>
  <c r="G46" i="23"/>
  <c r="G45" i="23"/>
  <c r="G44" i="23"/>
  <c r="G43" i="23"/>
  <c r="G42" i="23"/>
  <c r="G41" i="23"/>
  <c r="G40" i="23"/>
  <c r="G39" i="23"/>
  <c r="G38" i="23"/>
  <c r="G37" i="23"/>
  <c r="G36" i="23"/>
  <c r="G35" i="23"/>
  <c r="G34" i="23"/>
  <c r="G33" i="23"/>
  <c r="G32" i="23"/>
  <c r="G29" i="23"/>
  <c r="G28" i="23"/>
  <c r="G27" i="23"/>
  <c r="G26" i="23"/>
  <c r="G25" i="23"/>
  <c r="G24" i="23"/>
  <c r="G23" i="23"/>
  <c r="G22" i="23"/>
  <c r="G21" i="23"/>
  <c r="G20" i="23"/>
  <c r="G19" i="23"/>
  <c r="G18" i="23"/>
  <c r="G17" i="23"/>
  <c r="G16" i="23"/>
  <c r="G15" i="23"/>
  <c r="G14" i="23"/>
  <c r="G13" i="23"/>
  <c r="G12" i="23"/>
  <c r="G11" i="23"/>
  <c r="G10" i="23"/>
  <c r="G9" i="23"/>
  <c r="G8" i="23"/>
  <c r="G7" i="23"/>
  <c r="G6" i="23"/>
  <c r="G5" i="23"/>
  <c r="G147" i="23" l="1"/>
  <c r="G255" i="23"/>
  <c r="G310" i="23" s="1"/>
  <c r="G289" i="23"/>
  <c r="G313" i="23" s="1"/>
  <c r="G279" i="23"/>
  <c r="G312" i="23" s="1"/>
  <c r="G270" i="23"/>
  <c r="G311" i="23" s="1"/>
  <c r="G246" i="23"/>
  <c r="G309" i="23" s="1"/>
  <c r="G228" i="23"/>
  <c r="G308" i="23" s="1"/>
  <c r="G221" i="23"/>
  <c r="G307" i="23" s="1"/>
  <c r="G209" i="23"/>
  <c r="G306" i="23" s="1"/>
  <c r="G192" i="23"/>
  <c r="G305" i="23" s="1"/>
  <c r="G174" i="23"/>
  <c r="G304" i="23" s="1"/>
  <c r="G160" i="23"/>
  <c r="G303" i="23" s="1"/>
  <c r="G131" i="23"/>
  <c r="G301" i="23" s="1"/>
  <c r="G120" i="23"/>
  <c r="G300" i="23" s="1"/>
  <c r="G110" i="23"/>
  <c r="G299" i="23" s="1"/>
  <c r="G96" i="23"/>
  <c r="G298" i="23" s="1"/>
  <c r="G79" i="23"/>
  <c r="G297" i="23" s="1"/>
  <c r="G69" i="23"/>
  <c r="G296" i="23" s="1"/>
  <c r="G60" i="23"/>
  <c r="G295" i="23" s="1"/>
  <c r="G48" i="23"/>
  <c r="G294" i="23" s="1"/>
  <c r="G30" i="23"/>
  <c r="G293" i="23" s="1"/>
  <c r="K19" i="13" s="1"/>
  <c r="G302" i="23" l="1"/>
  <c r="G315" i="23" s="1"/>
  <c r="G290" i="23"/>
  <c r="I53" i="7" l="1"/>
  <c r="E615" i="28" s="1"/>
  <c r="D53" i="7"/>
  <c r="G71" i="7"/>
  <c r="E682" i="28" s="1"/>
  <c r="N28" i="7"/>
  <c r="N29" i="7"/>
  <c r="N30" i="7"/>
  <c r="N31" i="7"/>
  <c r="N32" i="7"/>
  <c r="N33" i="7"/>
  <c r="N34" i="7"/>
  <c r="N35" i="7"/>
  <c r="N36" i="7"/>
  <c r="N37" i="7"/>
  <c r="N38" i="7"/>
  <c r="N39" i="7"/>
  <c r="N40" i="7"/>
  <c r="N41" i="7"/>
  <c r="N42" i="7"/>
  <c r="N43" i="7"/>
  <c r="N44" i="7"/>
  <c r="N45" i="7"/>
  <c r="N46" i="7"/>
  <c r="E611" i="28" l="1"/>
  <c r="L53" i="7"/>
  <c r="E619" i="28" s="1"/>
  <c r="D51" i="7"/>
  <c r="E610" i="28" s="1"/>
  <c r="I74" i="4"/>
  <c r="I75" i="4" s="1"/>
  <c r="J74" i="4"/>
  <c r="J75" i="4" s="1"/>
  <c r="K74" i="4"/>
  <c r="K75" i="4" s="1"/>
  <c r="L74" i="4"/>
  <c r="L75" i="4" s="1"/>
  <c r="M74" i="4"/>
  <c r="M75" i="4" s="1"/>
  <c r="O74" i="4"/>
  <c r="O75" i="4" s="1"/>
  <c r="G44" i="4"/>
  <c r="J27" i="7" l="1"/>
  <c r="E530" i="28" s="1"/>
  <c r="J46" i="7" l="1"/>
  <c r="E549" i="28" s="1"/>
  <c r="J45" i="7"/>
  <c r="E548" i="28" s="1"/>
  <c r="J44" i="7"/>
  <c r="E547" i="28" s="1"/>
  <c r="J43" i="7"/>
  <c r="E546" i="28" s="1"/>
  <c r="J42" i="7"/>
  <c r="E545" i="28" s="1"/>
  <c r="J41" i="7"/>
  <c r="E544" i="28" s="1"/>
  <c r="J40" i="7"/>
  <c r="E543" i="28" s="1"/>
  <c r="J39" i="7"/>
  <c r="E542" i="28" s="1"/>
  <c r="J38" i="7"/>
  <c r="E541" i="28" s="1"/>
  <c r="J37" i="7"/>
  <c r="E540" i="28" s="1"/>
  <c r="J36" i="7"/>
  <c r="E539" i="28" s="1"/>
  <c r="J35" i="7"/>
  <c r="E538" i="28" s="1"/>
  <c r="J34" i="7"/>
  <c r="E537" i="28" s="1"/>
  <c r="J33" i="7"/>
  <c r="E536" i="28" s="1"/>
  <c r="J32" i="7"/>
  <c r="E535" i="28" s="1"/>
  <c r="J31" i="7"/>
  <c r="E534" i="28" s="1"/>
  <c r="J30" i="7"/>
  <c r="E533" i="28" s="1"/>
  <c r="J29" i="7"/>
  <c r="E532" i="28" s="1"/>
  <c r="J28" i="7"/>
  <c r="E531" i="28" s="1"/>
  <c r="E686" i="28"/>
  <c r="O46" i="7"/>
  <c r="O45" i="7"/>
  <c r="O44" i="7"/>
  <c r="O43" i="7"/>
  <c r="O42" i="7"/>
  <c r="O41" i="7"/>
  <c r="O40" i="7"/>
  <c r="O39" i="7"/>
  <c r="O38" i="7"/>
  <c r="O37" i="7"/>
  <c r="O36" i="7"/>
  <c r="I55" i="7" l="1"/>
  <c r="E616" i="28" s="1"/>
  <c r="E685" i="28"/>
  <c r="L51" i="7"/>
  <c r="E618" i="28" s="1"/>
  <c r="G41" i="15"/>
  <c r="K70" i="7" l="1"/>
  <c r="E681" i="28" s="1"/>
  <c r="K69" i="7"/>
  <c r="E680" i="28" s="1"/>
  <c r="K68" i="7"/>
  <c r="E679" i="28" s="1"/>
  <c r="K67" i="7"/>
  <c r="E678" i="28" s="1"/>
  <c r="K66" i="7"/>
  <c r="E677" i="28" s="1"/>
  <c r="K65" i="7"/>
  <c r="E676" i="28" s="1"/>
  <c r="K64" i="7"/>
  <c r="E675" i="28" s="1"/>
  <c r="K63" i="7"/>
  <c r="E674" i="28" s="1"/>
  <c r="K62" i="7"/>
  <c r="E673" i="28" s="1"/>
  <c r="J61" i="7"/>
  <c r="E672" i="28" l="1"/>
  <c r="E662" i="28"/>
  <c r="K71" i="7"/>
  <c r="E684" i="28" s="1"/>
  <c r="K2" i="31"/>
  <c r="I27" i="31" l="1"/>
  <c r="I34" i="31"/>
  <c r="I28" i="31"/>
  <c r="I42" i="31"/>
  <c r="I43" i="31"/>
  <c r="I44" i="31"/>
  <c r="I45" i="31"/>
  <c r="I46" i="31"/>
  <c r="I47" i="31"/>
  <c r="I48" i="31"/>
  <c r="I49" i="31"/>
  <c r="I50" i="31"/>
  <c r="I51" i="31"/>
  <c r="I52" i="31"/>
  <c r="I53" i="31"/>
  <c r="I54" i="31"/>
  <c r="I55" i="31"/>
  <c r="I56" i="31"/>
  <c r="I57" i="31"/>
  <c r="I29" i="31"/>
  <c r="I30" i="31"/>
  <c r="I31" i="31"/>
  <c r="I32" i="31"/>
  <c r="I33" i="31"/>
  <c r="I17" i="31"/>
  <c r="I18" i="31"/>
  <c r="I19" i="31"/>
  <c r="I39" i="31"/>
  <c r="I119" i="31"/>
  <c r="I120" i="31"/>
  <c r="I121" i="31"/>
  <c r="I20" i="31"/>
  <c r="I21" i="31"/>
  <c r="I22" i="31"/>
  <c r="I23" i="31"/>
  <c r="I35" i="31"/>
  <c r="I24" i="31"/>
  <c r="I40" i="31"/>
  <c r="I41" i="31"/>
  <c r="I123" i="31"/>
  <c r="I124" i="31"/>
  <c r="I125" i="31"/>
  <c r="I126" i="31"/>
  <c r="I127" i="31"/>
  <c r="I128" i="31"/>
  <c r="I129" i="31"/>
  <c r="I130" i="31"/>
  <c r="I131" i="31"/>
  <c r="I132" i="31"/>
  <c r="I133" i="31"/>
  <c r="I134" i="31"/>
  <c r="I135" i="31"/>
  <c r="I136"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J230" i="31"/>
  <c r="I231" i="31"/>
  <c r="I232" i="31"/>
  <c r="I233" i="31"/>
  <c r="I234" i="31"/>
  <c r="I235" i="31"/>
  <c r="I236" i="31"/>
  <c r="I237" i="31"/>
  <c r="I238" i="31"/>
  <c r="I137" i="31"/>
  <c r="I138" i="31"/>
  <c r="I139" i="31"/>
  <c r="I140" i="31"/>
  <c r="I141" i="31"/>
  <c r="I142" i="31"/>
  <c r="I143" i="31"/>
  <c r="I144" i="31"/>
  <c r="I145" i="31"/>
  <c r="I146" i="31"/>
  <c r="I147" i="31"/>
  <c r="I148" i="31"/>
  <c r="I149" i="31"/>
  <c r="I150" i="31"/>
  <c r="I151"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4" i="31"/>
  <c r="I5" i="31"/>
  <c r="I6" i="31"/>
  <c r="I7" i="31"/>
  <c r="I8" i="31"/>
  <c r="I9" i="31"/>
  <c r="I10" i="31"/>
  <c r="I11" i="31"/>
  <c r="I25" i="31"/>
  <c r="I26" i="31"/>
  <c r="I12" i="31"/>
  <c r="I13" i="31"/>
  <c r="I14" i="31"/>
  <c r="I15" i="31"/>
  <c r="I16" i="31"/>
  <c r="I36" i="31"/>
  <c r="I37" i="31"/>
  <c r="I38" i="31"/>
  <c r="I122" i="31"/>
  <c r="K3" i="31"/>
  <c r="E122" i="31" l="1"/>
  <c r="K122" i="31" s="1"/>
  <c r="E118" i="31"/>
  <c r="K118" i="31" s="1"/>
  <c r="E121" i="31"/>
  <c r="K121" i="31" s="1"/>
  <c r="E120" i="31"/>
  <c r="K120" i="31" s="1"/>
  <c r="E119" i="31"/>
  <c r="K119" i="31" s="1"/>
  <c r="E599" i="28" l="1"/>
  <c r="E598" i="28"/>
  <c r="E597" i="28"/>
  <c r="E596" i="28"/>
  <c r="E595" i="28"/>
  <c r="E594" i="28"/>
  <c r="E593" i="28"/>
  <c r="E592" i="28"/>
  <c r="E591" i="28"/>
  <c r="E590" i="28"/>
  <c r="F37" i="33"/>
  <c r="B37" i="33"/>
  <c r="B18" i="33"/>
  <c r="G37" i="33"/>
  <c r="G33" i="15" s="1"/>
  <c r="G34" i="15" s="1"/>
  <c r="G18" i="33"/>
  <c r="G26" i="15" s="1"/>
  <c r="C37" i="33"/>
  <c r="C37" i="15" s="1"/>
  <c r="C19" i="24"/>
  <c r="E25" i="13" s="1"/>
  <c r="E1017" i="28" s="1"/>
  <c r="F22" i="24"/>
  <c r="H54" i="13" s="1"/>
  <c r="E1146" i="28" s="1"/>
  <c r="E22" i="24"/>
  <c r="G54" i="13" s="1"/>
  <c r="E1139" i="28" s="1"/>
  <c r="D22" i="24"/>
  <c r="C22" i="24"/>
  <c r="F19" i="24"/>
  <c r="H25" i="13" s="1"/>
  <c r="E1044" i="28" s="1"/>
  <c r="E19" i="24"/>
  <c r="G25" i="13" s="1"/>
  <c r="E1035" i="28" s="1"/>
  <c r="D19" i="24"/>
  <c r="F25" i="13" s="1"/>
  <c r="E1026" i="28" s="1"/>
  <c r="G20" i="24"/>
  <c r="G21" i="24"/>
  <c r="H76" i="13"/>
  <c r="E1243" i="28" s="1"/>
  <c r="G76" i="13"/>
  <c r="E1231" i="28" s="1"/>
  <c r="F76" i="13"/>
  <c r="E1219" i="28" s="1"/>
  <c r="E76" i="13"/>
  <c r="E1207" i="28" s="1"/>
  <c r="C18" i="33"/>
  <c r="C25" i="15" s="1"/>
  <c r="B1" i="33"/>
  <c r="F54" i="13" l="1"/>
  <c r="E1132" i="28" s="1"/>
  <c r="E54" i="13"/>
  <c r="E1125" i="28" s="1"/>
  <c r="J722" i="28"/>
  <c r="E722" i="28"/>
  <c r="E230" i="31" s="1"/>
  <c r="K230" i="31" s="1"/>
  <c r="C38" i="15"/>
  <c r="G27" i="15"/>
  <c r="E12" i="28"/>
  <c r="E7" i="31" s="1"/>
  <c r="K7" i="31" s="1"/>
  <c r="E364" i="28" l="1"/>
  <c r="E141" i="31"/>
  <c r="K141" i="31" s="1"/>
  <c r="E932" i="28"/>
  <c r="E931" i="28"/>
  <c r="E929" i="28"/>
  <c r="E922" i="28"/>
  <c r="E921" i="28"/>
  <c r="E919" i="28"/>
  <c r="E131" i="31"/>
  <c r="K131" i="31" s="1"/>
  <c r="E130" i="31"/>
  <c r="K130" i="31" s="1"/>
  <c r="E129" i="31"/>
  <c r="K129" i="31" s="1"/>
  <c r="E128" i="31"/>
  <c r="K128" i="31" s="1"/>
  <c r="E127" i="31"/>
  <c r="K127" i="31" s="1"/>
  <c r="E126" i="31"/>
  <c r="K126" i="31" s="1"/>
  <c r="E125" i="31"/>
  <c r="K125" i="31" s="1"/>
  <c r="E124" i="31"/>
  <c r="K124" i="31" s="1"/>
  <c r="E123" i="31"/>
  <c r="K123" i="31" s="1"/>
  <c r="E151" i="31"/>
  <c r="K151" i="31" s="1"/>
  <c r="E150" i="31"/>
  <c r="K150" i="31" s="1"/>
  <c r="E149" i="31"/>
  <c r="K149" i="31" s="1"/>
  <c r="E148" i="31"/>
  <c r="K148" i="31" s="1"/>
  <c r="E147" i="31"/>
  <c r="K147" i="31" s="1"/>
  <c r="E146" i="31"/>
  <c r="K146" i="31" s="1"/>
  <c r="E145" i="31"/>
  <c r="K145" i="31" s="1"/>
  <c r="E140" i="31"/>
  <c r="K140" i="31" s="1"/>
  <c r="E139" i="31"/>
  <c r="K139" i="31" s="1"/>
  <c r="E138" i="31"/>
  <c r="K138" i="31" s="1"/>
  <c r="E137" i="31"/>
  <c r="K137" i="31" s="1"/>
  <c r="L1" i="17"/>
  <c r="L58" i="17" s="1"/>
  <c r="L116" i="17" s="1"/>
  <c r="E19" i="31"/>
  <c r="K19" i="31" s="1"/>
  <c r="O35" i="7"/>
  <c r="O34" i="7"/>
  <c r="O33" i="7"/>
  <c r="O32" i="7"/>
  <c r="O31" i="7"/>
  <c r="O30" i="7"/>
  <c r="O29" i="7"/>
  <c r="O28" i="7"/>
  <c r="J731" i="28"/>
  <c r="J735" i="28"/>
  <c r="J734" i="28"/>
  <c r="J730" i="28"/>
  <c r="J729" i="28"/>
  <c r="J728" i="28"/>
  <c r="J726" i="28"/>
  <c r="J725" i="28"/>
  <c r="J724" i="28"/>
  <c r="J723" i="28"/>
  <c r="J721" i="28"/>
  <c r="J720" i="28"/>
  <c r="J719" i="28"/>
  <c r="J718" i="28"/>
  <c r="J717" i="28"/>
  <c r="J716" i="28"/>
  <c r="J715" i="28"/>
  <c r="J714" i="28"/>
  <c r="J712" i="28"/>
  <c r="J711" i="28"/>
  <c r="J710" i="28"/>
  <c r="J709" i="28"/>
  <c r="J708" i="28"/>
  <c r="J707" i="28"/>
  <c r="J706" i="28"/>
  <c r="J705" i="28"/>
  <c r="J703" i="28"/>
  <c r="J702" i="28"/>
  <c r="J701" i="28"/>
  <c r="J700" i="28"/>
  <c r="J699" i="28"/>
  <c r="J698" i="28"/>
  <c r="J697" i="28"/>
  <c r="J696" i="28"/>
  <c r="J695" i="28"/>
  <c r="J694" i="28"/>
  <c r="J693" i="28"/>
  <c r="J692" i="28"/>
  <c r="K823" i="28"/>
  <c r="E735" i="28"/>
  <c r="E238" i="31" s="1"/>
  <c r="K238" i="31" s="1"/>
  <c r="E734" i="28"/>
  <c r="E237" i="31" s="1"/>
  <c r="K237" i="31" s="1"/>
  <c r="E730" i="28"/>
  <c r="E236" i="31" s="1"/>
  <c r="K236" i="31" s="1"/>
  <c r="E729" i="28"/>
  <c r="E235" i="31" s="1"/>
  <c r="K235" i="31" s="1"/>
  <c r="E728" i="28"/>
  <c r="E234" i="31" s="1"/>
  <c r="K234" i="31" s="1"/>
  <c r="E725" i="28"/>
  <c r="E233" i="31" s="1"/>
  <c r="K233" i="31" s="1"/>
  <c r="E724" i="28"/>
  <c r="E232" i="31" s="1"/>
  <c r="K232" i="31" s="1"/>
  <c r="E723" i="28"/>
  <c r="E231" i="31" s="1"/>
  <c r="K231" i="31" s="1"/>
  <c r="E721" i="28"/>
  <c r="E229" i="31" s="1"/>
  <c r="K229" i="31" s="1"/>
  <c r="E720" i="28"/>
  <c r="E228" i="31" s="1"/>
  <c r="K228" i="31" s="1"/>
  <c r="E719" i="28"/>
  <c r="E227" i="31" s="1"/>
  <c r="K227" i="31" s="1"/>
  <c r="E718" i="28"/>
  <c r="E226" i="31" s="1"/>
  <c r="K226" i="31" s="1"/>
  <c r="E717" i="28"/>
  <c r="E225" i="31" s="1"/>
  <c r="K225" i="31" s="1"/>
  <c r="E716" i="28"/>
  <c r="E224" i="31" s="1"/>
  <c r="K224" i="31" s="1"/>
  <c r="E715" i="28"/>
  <c r="E223" i="31" s="1"/>
  <c r="K223" i="31" s="1"/>
  <c r="E714" i="28"/>
  <c r="E222" i="31" s="1"/>
  <c r="K222" i="31" s="1"/>
  <c r="E711" i="28"/>
  <c r="E221" i="31" s="1"/>
  <c r="K221" i="31" s="1"/>
  <c r="E710" i="28"/>
  <c r="E220" i="31" s="1"/>
  <c r="K220" i="31" s="1"/>
  <c r="E709" i="28"/>
  <c r="E219" i="31" s="1"/>
  <c r="K219" i="31" s="1"/>
  <c r="E708" i="28"/>
  <c r="E218" i="31" s="1"/>
  <c r="K218" i="31" s="1"/>
  <c r="E707" i="28"/>
  <c r="E217" i="31" s="1"/>
  <c r="K217" i="31" s="1"/>
  <c r="E706" i="28"/>
  <c r="E216" i="31" s="1"/>
  <c r="K216" i="31" s="1"/>
  <c r="E705" i="28"/>
  <c r="E215" i="31" s="1"/>
  <c r="K215" i="31" s="1"/>
  <c r="E702" i="28"/>
  <c r="E214" i="31" s="1"/>
  <c r="K214" i="31" s="1"/>
  <c r="E701" i="28"/>
  <c r="E213" i="31" s="1"/>
  <c r="K213" i="31" s="1"/>
  <c r="E700" i="28"/>
  <c r="E212" i="31" s="1"/>
  <c r="K212" i="31" s="1"/>
  <c r="E699" i="28"/>
  <c r="E211" i="31" s="1"/>
  <c r="K211" i="31" s="1"/>
  <c r="E698" i="28"/>
  <c r="E210" i="31" s="1"/>
  <c r="K210" i="31" s="1"/>
  <c r="E697" i="28"/>
  <c r="E209" i="31" s="1"/>
  <c r="K209" i="31" s="1"/>
  <c r="E696" i="28"/>
  <c r="E208" i="31" s="1"/>
  <c r="K208" i="31" s="1"/>
  <c r="E695" i="28"/>
  <c r="E207" i="31" s="1"/>
  <c r="K207" i="31" s="1"/>
  <c r="E693" i="28"/>
  <c r="E205" i="31" s="1"/>
  <c r="K205" i="31" s="1"/>
  <c r="E692" i="28"/>
  <c r="E204" i="31" s="1"/>
  <c r="K204" i="31" s="1"/>
  <c r="H57" i="13"/>
  <c r="E1149" i="28" s="1"/>
  <c r="G57" i="13"/>
  <c r="E1142" i="28" s="1"/>
  <c r="F57" i="13"/>
  <c r="E1135" i="28" s="1"/>
  <c r="E57" i="13"/>
  <c r="E1128" i="28" s="1"/>
  <c r="H49" i="13"/>
  <c r="E1121" i="28" s="1"/>
  <c r="G49" i="13"/>
  <c r="F49" i="13"/>
  <c r="E49" i="13"/>
  <c r="G18" i="24"/>
  <c r="F15" i="24"/>
  <c r="E15" i="24"/>
  <c r="E31" i="24" s="1"/>
  <c r="D15" i="24"/>
  <c r="D31" i="24" s="1"/>
  <c r="C15" i="24"/>
  <c r="I17" i="13"/>
  <c r="E1304" i="28" s="1"/>
  <c r="E245" i="31" s="1"/>
  <c r="K245" i="31" s="1"/>
  <c r="I16" i="13"/>
  <c r="E1303" i="28" s="1"/>
  <c r="E244" i="31" s="1"/>
  <c r="K244" i="31" s="1"/>
  <c r="F18" i="9"/>
  <c r="D18" i="9"/>
  <c r="C18" i="9"/>
  <c r="F16" i="9"/>
  <c r="D16" i="9"/>
  <c r="C16" i="9"/>
  <c r="E15" i="13"/>
  <c r="E990" i="28" s="1"/>
  <c r="I99" i="13"/>
  <c r="F26" i="24"/>
  <c r="H74" i="13" s="1"/>
  <c r="E1241" i="28" s="1"/>
  <c r="E26" i="24"/>
  <c r="G74" i="13" s="1"/>
  <c r="E1229" i="28" s="1"/>
  <c r="D26" i="24"/>
  <c r="F74" i="13" s="1"/>
  <c r="E1217" i="28" s="1"/>
  <c r="C26" i="24"/>
  <c r="E74" i="13" s="1"/>
  <c r="E1205" i="28" s="1"/>
  <c r="G17" i="24"/>
  <c r="G16" i="24"/>
  <c r="B10" i="13"/>
  <c r="B11" i="13" s="1"/>
  <c r="I39" i="13"/>
  <c r="E1323" i="28" s="1"/>
  <c r="E263" i="31" s="1"/>
  <c r="K263" i="31" s="1"/>
  <c r="I38" i="13"/>
  <c r="E1322" i="28" s="1"/>
  <c r="E262" i="31" s="1"/>
  <c r="K262" i="31" s="1"/>
  <c r="I37" i="13"/>
  <c r="E1321" i="28" s="1"/>
  <c r="E261" i="31" s="1"/>
  <c r="K261" i="31" s="1"/>
  <c r="I36" i="13"/>
  <c r="E1320" i="28" s="1"/>
  <c r="E260" i="31" s="1"/>
  <c r="K260" i="31" s="1"/>
  <c r="I35" i="13"/>
  <c r="E1319" i="28" s="1"/>
  <c r="E259" i="31" s="1"/>
  <c r="K259" i="31" s="1"/>
  <c r="I34" i="13"/>
  <c r="E1318" i="28" s="1"/>
  <c r="E258" i="31" s="1"/>
  <c r="K258" i="31" s="1"/>
  <c r="I33" i="13"/>
  <c r="E1317" i="28" s="1"/>
  <c r="E257" i="31" s="1"/>
  <c r="K257" i="31" s="1"/>
  <c r="I32" i="13"/>
  <c r="E1316" i="28" s="1"/>
  <c r="E256" i="31" s="1"/>
  <c r="K256" i="31" s="1"/>
  <c r="I31" i="13"/>
  <c r="E1315" i="28" s="1"/>
  <c r="E255" i="31" s="1"/>
  <c r="K255" i="31" s="1"/>
  <c r="I48" i="13"/>
  <c r="E1330" i="28" s="1"/>
  <c r="E270" i="31" s="1"/>
  <c r="K270" i="31" s="1"/>
  <c r="I47" i="13"/>
  <c r="E1329" i="28" s="1"/>
  <c r="E269" i="31" s="1"/>
  <c r="K269" i="31" s="1"/>
  <c r="I46" i="13"/>
  <c r="E1328" i="28" s="1"/>
  <c r="E268" i="31" s="1"/>
  <c r="K268" i="31" s="1"/>
  <c r="I45" i="13"/>
  <c r="E1327" i="28" s="1"/>
  <c r="E267" i="31" s="1"/>
  <c r="K267" i="31" s="1"/>
  <c r="I44" i="13"/>
  <c r="E1326" i="28" s="1"/>
  <c r="I43" i="13"/>
  <c r="E1325" i="28" s="1"/>
  <c r="E265" i="31" s="1"/>
  <c r="K265" i="31" s="1"/>
  <c r="I42" i="13"/>
  <c r="I56" i="13"/>
  <c r="E1336" i="28" s="1"/>
  <c r="E276" i="31" s="1"/>
  <c r="K276" i="31" s="1"/>
  <c r="I55" i="13"/>
  <c r="E1335" i="28" s="1"/>
  <c r="I54" i="13"/>
  <c r="E1334" i="28" s="1"/>
  <c r="E274" i="31" s="1"/>
  <c r="K274" i="31" s="1"/>
  <c r="I53" i="13"/>
  <c r="E1333" i="28" s="1"/>
  <c r="E273" i="31" s="1"/>
  <c r="K273" i="31" s="1"/>
  <c r="I52" i="13"/>
  <c r="E1332" i="28" s="1"/>
  <c r="E272" i="31" s="1"/>
  <c r="K272" i="31" s="1"/>
  <c r="I51" i="13"/>
  <c r="E1331" i="28" s="1"/>
  <c r="E271" i="31" s="1"/>
  <c r="K271" i="31" s="1"/>
  <c r="I69" i="13"/>
  <c r="E1347" i="28" s="1"/>
  <c r="E287" i="31" s="1"/>
  <c r="K287" i="31" s="1"/>
  <c r="I68" i="13"/>
  <c r="E1346" i="28" s="1"/>
  <c r="E286" i="31" s="1"/>
  <c r="K286" i="31" s="1"/>
  <c r="I67" i="13"/>
  <c r="E1345" i="28" s="1"/>
  <c r="E285" i="31" s="1"/>
  <c r="K285" i="31" s="1"/>
  <c r="I66" i="13"/>
  <c r="E1344" i="28" s="1"/>
  <c r="I65" i="13"/>
  <c r="E1343" i="28" s="1"/>
  <c r="E283" i="31" s="1"/>
  <c r="K283" i="31" s="1"/>
  <c r="I64" i="13"/>
  <c r="E1342" i="28" s="1"/>
  <c r="E282" i="31" s="1"/>
  <c r="K282" i="31" s="1"/>
  <c r="I82" i="13"/>
  <c r="E1358" i="28" s="1"/>
  <c r="E298" i="31" s="1"/>
  <c r="K298" i="31" s="1"/>
  <c r="I81" i="13"/>
  <c r="E1357" i="28" s="1"/>
  <c r="E297" i="31" s="1"/>
  <c r="K297" i="31" s="1"/>
  <c r="I80" i="13"/>
  <c r="E1356" i="28" s="1"/>
  <c r="E296" i="31" s="1"/>
  <c r="K296" i="31" s="1"/>
  <c r="I95" i="13"/>
  <c r="E1367" i="28" s="1"/>
  <c r="E307" i="31" s="1"/>
  <c r="K307" i="31" s="1"/>
  <c r="I94" i="13"/>
  <c r="E1366" i="28" s="1"/>
  <c r="E306" i="31" s="1"/>
  <c r="K306" i="31" s="1"/>
  <c r="I89" i="13"/>
  <c r="E1363" i="28" s="1"/>
  <c r="I88" i="13"/>
  <c r="E1362" i="28" s="1"/>
  <c r="E302" i="31" s="1"/>
  <c r="K302" i="31" s="1"/>
  <c r="E1369" i="28" l="1"/>
  <c r="E309" i="31" s="1"/>
  <c r="K309" i="31" s="1"/>
  <c r="G30" i="36"/>
  <c r="E1324" i="28"/>
  <c r="E264" i="31" s="1"/>
  <c r="K264" i="31" s="1"/>
  <c r="C31" i="24"/>
  <c r="F31" i="24"/>
  <c r="I51" i="7"/>
  <c r="E614" i="28" s="1"/>
  <c r="D55" i="7"/>
  <c r="G1" i="33"/>
  <c r="M1" i="7"/>
  <c r="K1363" i="28"/>
  <c r="E303" i="31"/>
  <c r="K303" i="31" s="1"/>
  <c r="K1344" i="28"/>
  <c r="E284" i="31"/>
  <c r="K284" i="31" s="1"/>
  <c r="K1335" i="28"/>
  <c r="E275" i="31"/>
  <c r="K275" i="31" s="1"/>
  <c r="K1326" i="28"/>
  <c r="E266" i="31"/>
  <c r="K266" i="31" s="1"/>
  <c r="E132" i="31"/>
  <c r="K132" i="31" s="1"/>
  <c r="I40" i="13"/>
  <c r="D33" i="36" s="1"/>
  <c r="I49" i="13"/>
  <c r="D34" i="36" s="1"/>
  <c r="K720" i="28"/>
  <c r="K698" i="28"/>
  <c r="K709" i="28"/>
  <c r="K699" i="28"/>
  <c r="K710" i="28"/>
  <c r="K723" i="28"/>
  <c r="K1318" i="28"/>
  <c r="K1327" i="28"/>
  <c r="K1336" i="28"/>
  <c r="K1345" i="28"/>
  <c r="K700" i="28"/>
  <c r="K714" i="28"/>
  <c r="K724" i="28"/>
  <c r="K1319" i="28"/>
  <c r="K1328" i="28"/>
  <c r="K1347" i="28"/>
  <c r="K1356" i="28"/>
  <c r="K692" i="28"/>
  <c r="K702" i="28"/>
  <c r="K715" i="28"/>
  <c r="K725" i="28"/>
  <c r="K1320" i="28"/>
  <c r="K1329" i="28"/>
  <c r="K1357" i="28"/>
  <c r="K1366" i="28"/>
  <c r="K705" i="28"/>
  <c r="K716" i="28"/>
  <c r="K728" i="28"/>
  <c r="K1321" i="28"/>
  <c r="K1331" i="28"/>
  <c r="K1358" i="28"/>
  <c r="K1367" i="28"/>
  <c r="K1317" i="28"/>
  <c r="K701" i="28"/>
  <c r="K711" i="28"/>
  <c r="K721" i="28"/>
  <c r="K735" i="28"/>
  <c r="K1322" i="28"/>
  <c r="K1330" i="28"/>
  <c r="K1346" i="28"/>
  <c r="K1362" i="28"/>
  <c r="K1369" i="28"/>
  <c r="K695" i="28"/>
  <c r="K706" i="28"/>
  <c r="K717" i="28"/>
  <c r="K729" i="28"/>
  <c r="K1303" i="28"/>
  <c r="K1323" i="28"/>
  <c r="K1332" i="28"/>
  <c r="K693" i="28"/>
  <c r="K696" i="28"/>
  <c r="K707" i="28"/>
  <c r="K718" i="28"/>
  <c r="K730" i="28"/>
  <c r="K1304" i="28"/>
  <c r="K1315" i="28"/>
  <c r="K1324" i="28"/>
  <c r="K1333" i="28"/>
  <c r="K1342" i="28"/>
  <c r="K697" i="28"/>
  <c r="K708" i="28"/>
  <c r="K719" i="28"/>
  <c r="K734" i="28"/>
  <c r="K1316" i="28"/>
  <c r="K1325" i="28"/>
  <c r="K1334" i="28"/>
  <c r="K1343" i="28"/>
  <c r="E133" i="31"/>
  <c r="K133" i="31" s="1"/>
  <c r="I57" i="13"/>
  <c r="D35" i="36" s="1"/>
  <c r="B14" i="13"/>
  <c r="B15" i="13" s="1"/>
  <c r="B16" i="13" s="1"/>
  <c r="B17" i="13" s="1"/>
  <c r="B18" i="13" s="1"/>
  <c r="B21" i="13" s="1"/>
  <c r="B22" i="13" s="1"/>
  <c r="B23" i="13" s="1"/>
  <c r="B24" i="13" s="1"/>
  <c r="B25" i="13" s="1"/>
  <c r="B26" i="13" s="1"/>
  <c r="B27" i="13" s="1"/>
  <c r="B28" i="13" s="1"/>
  <c r="B31" i="13" s="1"/>
  <c r="B32" i="13" s="1"/>
  <c r="B33" i="13" s="1"/>
  <c r="B34" i="13" s="1"/>
  <c r="B35" i="13" s="1"/>
  <c r="B36" i="13" s="1"/>
  <c r="B37" i="13" s="1"/>
  <c r="B38" i="13" s="1"/>
  <c r="B39" i="13" s="1"/>
  <c r="B42" i="13" s="1"/>
  <c r="B43" i="13" s="1"/>
  <c r="B44" i="13" s="1"/>
  <c r="B45" i="13" s="1"/>
  <c r="B46" i="13" s="1"/>
  <c r="B47" i="13" s="1"/>
  <c r="B48" i="13" s="1"/>
  <c r="B51" i="13" s="1"/>
  <c r="B52" i="13" s="1"/>
  <c r="B53" i="13" s="1"/>
  <c r="B54" i="13" s="1"/>
  <c r="B55" i="13" s="1"/>
  <c r="B56" i="13" s="1"/>
  <c r="B59" i="13" s="1"/>
  <c r="B60" i="13" s="1"/>
  <c r="B61" i="13" s="1"/>
  <c r="B62" i="13" s="1"/>
  <c r="B63" i="13" s="1"/>
  <c r="B64" i="13" s="1"/>
  <c r="B65" i="13" s="1"/>
  <c r="B66" i="13" s="1"/>
  <c r="B67" i="13" s="1"/>
  <c r="B68" i="13" s="1"/>
  <c r="B69" i="13" s="1"/>
  <c r="B70" i="13" s="1"/>
  <c r="B73" i="13" s="1"/>
  <c r="B74" i="13" s="1"/>
  <c r="B75" i="13" s="1"/>
  <c r="B76" i="13" s="1"/>
  <c r="B77" i="13" s="1"/>
  <c r="B78" i="13" s="1"/>
  <c r="B79" i="13" s="1"/>
  <c r="B80" i="13" s="1"/>
  <c r="B81" i="13" s="1"/>
  <c r="B82" i="13" s="1"/>
  <c r="B83" i="13" s="1"/>
  <c r="B86" i="13" s="1"/>
  <c r="B87" i="13" s="1"/>
  <c r="B88" i="13" s="1"/>
  <c r="B89" i="13" s="1"/>
  <c r="B90" i="13" s="1"/>
  <c r="B93" i="13" s="1"/>
  <c r="B94" i="13" s="1"/>
  <c r="B95" i="13" s="1"/>
  <c r="B96" i="13" s="1"/>
  <c r="E203" i="31"/>
  <c r="K203" i="31" s="1"/>
  <c r="E529" i="28"/>
  <c r="E528" i="28"/>
  <c r="E527" i="28"/>
  <c r="E526" i="28"/>
  <c r="E525" i="28"/>
  <c r="E524" i="28"/>
  <c r="E523" i="28"/>
  <c r="E522" i="28"/>
  <c r="E521" i="28"/>
  <c r="E201" i="31" s="1"/>
  <c r="K201" i="31" s="1"/>
  <c r="E520" i="28"/>
  <c r="E200" i="31" s="1"/>
  <c r="K200" i="31" s="1"/>
  <c r="E519" i="28"/>
  <c r="E199" i="31" s="1"/>
  <c r="K199" i="31" s="1"/>
  <c r="E518" i="28"/>
  <c r="E198" i="31" s="1"/>
  <c r="K198" i="31" s="1"/>
  <c r="E517" i="28"/>
  <c r="E197" i="31" s="1"/>
  <c r="K197" i="31" s="1"/>
  <c r="E516" i="28"/>
  <c r="E196" i="31" s="1"/>
  <c r="K196" i="31" s="1"/>
  <c r="E515" i="28"/>
  <c r="E195" i="31" s="1"/>
  <c r="K195" i="31" s="1"/>
  <c r="E514" i="28"/>
  <c r="E194" i="31" s="1"/>
  <c r="K194" i="31" s="1"/>
  <c r="E513" i="28"/>
  <c r="E193" i="31" s="1"/>
  <c r="K193" i="31" s="1"/>
  <c r="E512" i="28"/>
  <c r="E192" i="31" s="1"/>
  <c r="K192" i="31" s="1"/>
  <c r="E509" i="28"/>
  <c r="E508" i="28"/>
  <c r="E507" i="28"/>
  <c r="E506" i="28"/>
  <c r="E505" i="28"/>
  <c r="E504" i="28"/>
  <c r="E503" i="28"/>
  <c r="E502" i="28"/>
  <c r="E501" i="28"/>
  <c r="E191" i="31" s="1"/>
  <c r="K191" i="31" s="1"/>
  <c r="E500" i="28"/>
  <c r="E190" i="31" s="1"/>
  <c r="K190" i="31" s="1"/>
  <c r="E499" i="28"/>
  <c r="E189" i="31" s="1"/>
  <c r="K189" i="31" s="1"/>
  <c r="E498" i="28"/>
  <c r="E188" i="31" s="1"/>
  <c r="K188" i="31" s="1"/>
  <c r="E497" i="28"/>
  <c r="E187" i="31" s="1"/>
  <c r="K187" i="31" s="1"/>
  <c r="E496" i="28"/>
  <c r="E186" i="31" s="1"/>
  <c r="K186" i="31" s="1"/>
  <c r="E495" i="28"/>
  <c r="E185" i="31" s="1"/>
  <c r="K185" i="31" s="1"/>
  <c r="E494" i="28"/>
  <c r="E184" i="31" s="1"/>
  <c r="K184" i="31" s="1"/>
  <c r="E493" i="28"/>
  <c r="E183" i="31" s="1"/>
  <c r="K183" i="31" s="1"/>
  <c r="E492" i="28"/>
  <c r="E182" i="31" s="1"/>
  <c r="K182" i="31" s="1"/>
  <c r="E489" i="28"/>
  <c r="E488" i="28"/>
  <c r="E487" i="28"/>
  <c r="E486" i="28"/>
  <c r="E485" i="28"/>
  <c r="E484" i="28"/>
  <c r="E483" i="28"/>
  <c r="E482" i="28"/>
  <c r="E481" i="28"/>
  <c r="E480" i="28"/>
  <c r="E479" i="28"/>
  <c r="E478" i="28"/>
  <c r="E477" i="28"/>
  <c r="E476" i="28"/>
  <c r="E475" i="28"/>
  <c r="E474" i="28"/>
  <c r="E473" i="28"/>
  <c r="E472" i="28"/>
  <c r="E469" i="28"/>
  <c r="E468" i="28"/>
  <c r="E467" i="28"/>
  <c r="E466" i="28"/>
  <c r="E465" i="28"/>
  <c r="E464" i="28"/>
  <c r="E463" i="28"/>
  <c r="E462" i="28"/>
  <c r="E461" i="28"/>
  <c r="E181" i="31" s="1"/>
  <c r="K181" i="31" s="1"/>
  <c r="E460" i="28"/>
  <c r="E180" i="31" s="1"/>
  <c r="K180" i="31" s="1"/>
  <c r="E459" i="28"/>
  <c r="E179" i="31" s="1"/>
  <c r="K179" i="31" s="1"/>
  <c r="E458" i="28"/>
  <c r="E178" i="31" s="1"/>
  <c r="K178" i="31" s="1"/>
  <c r="E457" i="28"/>
  <c r="E177" i="31" s="1"/>
  <c r="K177" i="31" s="1"/>
  <c r="E456" i="28"/>
  <c r="E176" i="31" s="1"/>
  <c r="K176" i="31" s="1"/>
  <c r="E455" i="28"/>
  <c r="E175" i="31" s="1"/>
  <c r="K175" i="31" s="1"/>
  <c r="E454" i="28"/>
  <c r="E174" i="31" s="1"/>
  <c r="K174" i="31" s="1"/>
  <c r="E453" i="28"/>
  <c r="E173" i="31" s="1"/>
  <c r="K173" i="31" s="1"/>
  <c r="E452" i="28"/>
  <c r="E172" i="31" s="1"/>
  <c r="K172" i="31" s="1"/>
  <c r="E449" i="28"/>
  <c r="E448" i="28"/>
  <c r="E447" i="28"/>
  <c r="E446" i="28"/>
  <c r="E445" i="28"/>
  <c r="E444" i="28"/>
  <c r="E443" i="28"/>
  <c r="E442" i="28"/>
  <c r="E441" i="28"/>
  <c r="E440" i="28"/>
  <c r="E439" i="28"/>
  <c r="E438" i="28"/>
  <c r="E437" i="28"/>
  <c r="E436" i="28"/>
  <c r="E435" i="28"/>
  <c r="E434" i="28"/>
  <c r="E433" i="28"/>
  <c r="E432" i="28"/>
  <c r="E429" i="28"/>
  <c r="E428" i="28"/>
  <c r="E427" i="28"/>
  <c r="E426" i="28"/>
  <c r="E425" i="28"/>
  <c r="E424" i="28"/>
  <c r="E423" i="28"/>
  <c r="E422" i="28"/>
  <c r="E421" i="28"/>
  <c r="E420" i="28"/>
  <c r="E419" i="28"/>
  <c r="E418" i="28"/>
  <c r="E417" i="28"/>
  <c r="E416" i="28"/>
  <c r="E415" i="28"/>
  <c r="E414" i="28"/>
  <c r="E413" i="28"/>
  <c r="E412" i="28"/>
  <c r="E322" i="28"/>
  <c r="E117" i="31" s="1"/>
  <c r="K117" i="31" s="1"/>
  <c r="E321" i="28"/>
  <c r="E116" i="31" s="1"/>
  <c r="K116" i="31" s="1"/>
  <c r="E320" i="28"/>
  <c r="E115" i="31" s="1"/>
  <c r="K115" i="31" s="1"/>
  <c r="E319" i="28"/>
  <c r="E114" i="31" s="1"/>
  <c r="K114" i="31" s="1"/>
  <c r="E318" i="28"/>
  <c r="E113" i="31" s="1"/>
  <c r="K113" i="31" s="1"/>
  <c r="E317" i="28"/>
  <c r="E112" i="31" s="1"/>
  <c r="K112" i="31" s="1"/>
  <c r="E316" i="28"/>
  <c r="E111" i="31" s="1"/>
  <c r="K111" i="31" s="1"/>
  <c r="E315" i="28"/>
  <c r="E110" i="31" s="1"/>
  <c r="K110" i="31" s="1"/>
  <c r="E314" i="28"/>
  <c r="E109" i="31" s="1"/>
  <c r="K109" i="31" s="1"/>
  <c r="E313" i="28"/>
  <c r="E108" i="31" s="1"/>
  <c r="K108" i="31" s="1"/>
  <c r="E312" i="28"/>
  <c r="E107" i="31" s="1"/>
  <c r="K107" i="31" s="1"/>
  <c r="E311" i="28"/>
  <c r="E106" i="31" s="1"/>
  <c r="K106" i="31" s="1"/>
  <c r="E310" i="28"/>
  <c r="E105" i="31" s="1"/>
  <c r="K105" i="31" s="1"/>
  <c r="E309" i="28"/>
  <c r="E104" i="31" s="1"/>
  <c r="K104" i="31" s="1"/>
  <c r="E308" i="28"/>
  <c r="E103" i="31" s="1"/>
  <c r="K103" i="31" s="1"/>
  <c r="E307" i="28"/>
  <c r="E102" i="31" s="1"/>
  <c r="K102" i="31" s="1"/>
  <c r="E306" i="28"/>
  <c r="E101" i="31" s="1"/>
  <c r="K101" i="31" s="1"/>
  <c r="E305" i="28"/>
  <c r="E100" i="31" s="1"/>
  <c r="K100" i="31" s="1"/>
  <c r="E304" i="28"/>
  <c r="E99" i="31" s="1"/>
  <c r="K99" i="31" s="1"/>
  <c r="E303" i="28"/>
  <c r="E98" i="31" s="1"/>
  <c r="K98" i="31" s="1"/>
  <c r="E302" i="28"/>
  <c r="E97" i="31" s="1"/>
  <c r="K97" i="31" s="1"/>
  <c r="E301" i="28"/>
  <c r="E96" i="31" s="1"/>
  <c r="K96" i="31" s="1"/>
  <c r="E300" i="28"/>
  <c r="E95" i="31" s="1"/>
  <c r="K95" i="31" s="1"/>
  <c r="E299" i="28"/>
  <c r="E94" i="31" s="1"/>
  <c r="K94" i="31" s="1"/>
  <c r="E298" i="28"/>
  <c r="E93" i="31" s="1"/>
  <c r="K93" i="31" s="1"/>
  <c r="E297" i="28"/>
  <c r="E92" i="31" s="1"/>
  <c r="K92" i="31" s="1"/>
  <c r="E296" i="28"/>
  <c r="E91" i="31" s="1"/>
  <c r="K91" i="31" s="1"/>
  <c r="E295" i="28"/>
  <c r="E90" i="31" s="1"/>
  <c r="K90" i="31" s="1"/>
  <c r="E294" i="28"/>
  <c r="E89" i="31" s="1"/>
  <c r="K89" i="31" s="1"/>
  <c r="E293" i="28"/>
  <c r="E88" i="31" s="1"/>
  <c r="K88" i="31" s="1"/>
  <c r="E292" i="28"/>
  <c r="E87" i="31" s="1"/>
  <c r="K87" i="31" s="1"/>
  <c r="E291" i="28"/>
  <c r="E86" i="31" s="1"/>
  <c r="K86" i="31" s="1"/>
  <c r="E290" i="28"/>
  <c r="E85" i="31" s="1"/>
  <c r="K85" i="31" s="1"/>
  <c r="E289" i="28"/>
  <c r="E84" i="31" s="1"/>
  <c r="K84" i="31" s="1"/>
  <c r="E288" i="28"/>
  <c r="E83" i="31" s="1"/>
  <c r="K83" i="31" s="1"/>
  <c r="E287" i="28"/>
  <c r="E82" i="31" s="1"/>
  <c r="K82" i="31" s="1"/>
  <c r="E286" i="28"/>
  <c r="E81" i="31" s="1"/>
  <c r="K81" i="31" s="1"/>
  <c r="E285" i="28"/>
  <c r="E80" i="31" s="1"/>
  <c r="K80" i="31" s="1"/>
  <c r="E284" i="28"/>
  <c r="E79" i="31" s="1"/>
  <c r="K79" i="31" s="1"/>
  <c r="E283" i="28"/>
  <c r="E78" i="31" s="1"/>
  <c r="K78" i="31" s="1"/>
  <c r="E282" i="28"/>
  <c r="E77" i="31" s="1"/>
  <c r="K77" i="31" s="1"/>
  <c r="E281" i="28"/>
  <c r="E76" i="31" s="1"/>
  <c r="K76" i="31" s="1"/>
  <c r="E280" i="28"/>
  <c r="E75" i="31" s="1"/>
  <c r="K75" i="31" s="1"/>
  <c r="E279" i="28"/>
  <c r="E74" i="31" s="1"/>
  <c r="K74" i="31" s="1"/>
  <c r="E278" i="28"/>
  <c r="E73" i="31" s="1"/>
  <c r="K73" i="31" s="1"/>
  <c r="E277" i="28"/>
  <c r="E72" i="31" s="1"/>
  <c r="K72" i="31" s="1"/>
  <c r="E276" i="28"/>
  <c r="E71" i="31" s="1"/>
  <c r="K71" i="31" s="1"/>
  <c r="E275" i="28"/>
  <c r="E70" i="31" s="1"/>
  <c r="K70" i="31" s="1"/>
  <c r="E274" i="28"/>
  <c r="E69" i="31" s="1"/>
  <c r="K69" i="31" s="1"/>
  <c r="E273" i="28"/>
  <c r="E68" i="31" s="1"/>
  <c r="K68" i="31" s="1"/>
  <c r="E272" i="28"/>
  <c r="E67" i="31" s="1"/>
  <c r="K67" i="31" s="1"/>
  <c r="E271" i="28"/>
  <c r="E66" i="31" s="1"/>
  <c r="K66" i="31" s="1"/>
  <c r="E270" i="28"/>
  <c r="E65" i="31" s="1"/>
  <c r="K65" i="31" s="1"/>
  <c r="E269" i="28"/>
  <c r="E64" i="31" s="1"/>
  <c r="K64" i="31" s="1"/>
  <c r="E268" i="28"/>
  <c r="E63" i="31" s="1"/>
  <c r="K63" i="31" s="1"/>
  <c r="E267" i="28"/>
  <c r="E62" i="31" s="1"/>
  <c r="K62" i="31" s="1"/>
  <c r="E266" i="28"/>
  <c r="E61" i="31" s="1"/>
  <c r="K61" i="31" s="1"/>
  <c r="E265" i="28"/>
  <c r="E60" i="31" s="1"/>
  <c r="K60" i="31" s="1"/>
  <c r="E264" i="28"/>
  <c r="E59" i="31" s="1"/>
  <c r="K59" i="31" s="1"/>
  <c r="E263" i="28"/>
  <c r="E58" i="31" s="1"/>
  <c r="K58" i="31" s="1"/>
  <c r="E247" i="28"/>
  <c r="E246" i="28"/>
  <c r="E41" i="31"/>
  <c r="K41" i="31" s="1"/>
  <c r="E358" i="28"/>
  <c r="E40" i="31" s="1"/>
  <c r="K40" i="31" s="1"/>
  <c r="E355" i="28"/>
  <c r="E38" i="31" s="1"/>
  <c r="K38" i="31" s="1"/>
  <c r="E354" i="28"/>
  <c r="E39" i="31" s="1"/>
  <c r="K39" i="31" s="1"/>
  <c r="E353" i="28"/>
  <c r="E352" i="28"/>
  <c r="E37" i="31" s="1"/>
  <c r="K37" i="31" s="1"/>
  <c r="E36" i="31"/>
  <c r="K36" i="31" s="1"/>
  <c r="E18" i="31"/>
  <c r="K18" i="31" s="1"/>
  <c r="E16" i="31"/>
  <c r="K16" i="31" s="1"/>
  <c r="E15" i="31"/>
  <c r="K15" i="31" s="1"/>
  <c r="E17" i="31"/>
  <c r="K17" i="31" s="1"/>
  <c r="E14" i="31"/>
  <c r="K14" i="31" s="1"/>
  <c r="E13" i="31"/>
  <c r="K13" i="31" s="1"/>
  <c r="E12" i="31"/>
  <c r="K12" i="31" s="1"/>
  <c r="E33" i="31"/>
  <c r="K33" i="31" s="1"/>
  <c r="E32" i="31"/>
  <c r="K32" i="31" s="1"/>
  <c r="E27" i="31"/>
  <c r="K27" i="31" s="1"/>
  <c r="E166" i="28"/>
  <c r="E165" i="28"/>
  <c r="E164" i="28"/>
  <c r="E29" i="31" s="1"/>
  <c r="K29" i="31" s="1"/>
  <c r="E160" i="28"/>
  <c r="E159" i="28"/>
  <c r="E158" i="28"/>
  <c r="E11" i="31" s="1"/>
  <c r="K11" i="31" s="1"/>
  <c r="E156" i="28"/>
  <c r="E10" i="31" s="1"/>
  <c r="K10" i="31" s="1"/>
  <c r="E154" i="28"/>
  <c r="E153" i="28"/>
  <c r="E57" i="31" s="1"/>
  <c r="K57" i="31" s="1"/>
  <c r="E151" i="28"/>
  <c r="E150" i="28"/>
  <c r="E55" i="31" s="1"/>
  <c r="K55" i="31" s="1"/>
  <c r="E144" i="28"/>
  <c r="E54" i="31" s="1"/>
  <c r="K54" i="31" s="1"/>
  <c r="E143" i="28"/>
  <c r="E53" i="31" s="1"/>
  <c r="K53" i="31" s="1"/>
  <c r="E141" i="28"/>
  <c r="E52" i="31" s="1"/>
  <c r="K52" i="31" s="1"/>
  <c r="E140" i="28"/>
  <c r="E51" i="31" s="1"/>
  <c r="K51" i="31" s="1"/>
  <c r="E134" i="28"/>
  <c r="E50" i="31" s="1"/>
  <c r="K50" i="31" s="1"/>
  <c r="E124" i="28"/>
  <c r="E122" i="28"/>
  <c r="E49" i="31" s="1"/>
  <c r="K49" i="31" s="1"/>
  <c r="E121" i="28"/>
  <c r="E116" i="28"/>
  <c r="E48" i="31" s="1"/>
  <c r="K48" i="31" s="1"/>
  <c r="E115" i="28"/>
  <c r="E113" i="28"/>
  <c r="E46" i="31" s="1"/>
  <c r="K46" i="31" s="1"/>
  <c r="E112" i="28"/>
  <c r="E107" i="28"/>
  <c r="E44" i="31" s="1"/>
  <c r="K44" i="31" s="1"/>
  <c r="E106" i="28"/>
  <c r="E104" i="28"/>
  <c r="E43" i="31" s="1"/>
  <c r="K43" i="31" s="1"/>
  <c r="E103" i="28"/>
  <c r="E612" i="28" l="1"/>
  <c r="L55" i="7"/>
  <c r="E620" i="28" s="1"/>
  <c r="G31" i="24"/>
  <c r="E30" i="31"/>
  <c r="K30" i="31" s="1"/>
  <c r="E45" i="31"/>
  <c r="K45" i="31" s="1"/>
  <c r="E26" i="31"/>
  <c r="K26" i="31" s="1"/>
  <c r="E9" i="31"/>
  <c r="K9" i="31" s="1"/>
  <c r="E25" i="31"/>
  <c r="K25" i="31" s="1"/>
  <c r="E31" i="31"/>
  <c r="K31" i="31" s="1"/>
  <c r="E56" i="31"/>
  <c r="K56" i="31" s="1"/>
  <c r="E47" i="31"/>
  <c r="K47" i="31" s="1"/>
  <c r="L57" i="7"/>
  <c r="E621" i="28" s="1"/>
  <c r="B99" i="13"/>
  <c r="B100" i="13" s="1"/>
  <c r="B103" i="13" s="1"/>
  <c r="E159" i="31"/>
  <c r="K159" i="31" s="1"/>
  <c r="E167" i="31"/>
  <c r="K167" i="31" s="1"/>
  <c r="E152" i="31"/>
  <c r="K152" i="31" s="1"/>
  <c r="E160" i="31"/>
  <c r="K160" i="31" s="1"/>
  <c r="E168" i="31"/>
  <c r="K168" i="31" s="1"/>
  <c r="E153" i="31"/>
  <c r="K153" i="31" s="1"/>
  <c r="E161" i="31"/>
  <c r="K161" i="31" s="1"/>
  <c r="E169" i="31"/>
  <c r="K169" i="31" s="1"/>
  <c r="E154" i="31"/>
  <c r="K154" i="31" s="1"/>
  <c r="E162" i="31"/>
  <c r="K162" i="31" s="1"/>
  <c r="E170" i="31"/>
  <c r="K170" i="31" s="1"/>
  <c r="E155" i="31"/>
  <c r="K155" i="31" s="1"/>
  <c r="E163" i="31"/>
  <c r="K163" i="31" s="1"/>
  <c r="E171" i="31"/>
  <c r="K171" i="31" s="1"/>
  <c r="E156" i="31"/>
  <c r="K156" i="31" s="1"/>
  <c r="E164" i="31"/>
  <c r="K164" i="31" s="1"/>
  <c r="E157" i="31"/>
  <c r="K157" i="31" s="1"/>
  <c r="E165" i="31"/>
  <c r="K165" i="31" s="1"/>
  <c r="E158" i="31"/>
  <c r="K158" i="31" s="1"/>
  <c r="E166" i="31"/>
  <c r="K166" i="31" s="1"/>
  <c r="K104" i="28"/>
  <c r="K122" i="28"/>
  <c r="K151" i="28"/>
  <c r="K165" i="28"/>
  <c r="K360" i="28"/>
  <c r="K247" i="28"/>
  <c r="K255" i="28"/>
  <c r="K268" i="28"/>
  <c r="K276" i="28"/>
  <c r="K284" i="28"/>
  <c r="K292" i="28"/>
  <c r="K300" i="28"/>
  <c r="K308" i="28"/>
  <c r="K316" i="28"/>
  <c r="K413" i="28"/>
  <c r="K421" i="28"/>
  <c r="K429" i="28"/>
  <c r="K439" i="28"/>
  <c r="K447" i="28"/>
  <c r="K457" i="28"/>
  <c r="K465" i="28"/>
  <c r="K475" i="28"/>
  <c r="K483" i="28"/>
  <c r="K493" i="28"/>
  <c r="K501" i="28"/>
  <c r="K509" i="28"/>
  <c r="K519" i="28"/>
  <c r="K527" i="28"/>
  <c r="K124" i="28"/>
  <c r="K369" i="28"/>
  <c r="K249" i="28"/>
  <c r="K256" i="28"/>
  <c r="K269" i="28"/>
  <c r="K277" i="28"/>
  <c r="K285" i="28"/>
  <c r="K293" i="28"/>
  <c r="K301" i="28"/>
  <c r="K309" i="28"/>
  <c r="K317" i="28"/>
  <c r="K414" i="28"/>
  <c r="K422" i="28"/>
  <c r="K432" i="28"/>
  <c r="K440" i="28"/>
  <c r="K448" i="28"/>
  <c r="K458" i="28"/>
  <c r="K466" i="28"/>
  <c r="K476" i="28"/>
  <c r="K484" i="28"/>
  <c r="K494" i="28"/>
  <c r="K502" i="28"/>
  <c r="K512" i="28"/>
  <c r="K520" i="28"/>
  <c r="K528" i="28"/>
  <c r="K106" i="28"/>
  <c r="K153" i="28"/>
  <c r="K166" i="28"/>
  <c r="K107" i="28"/>
  <c r="K134" i="28"/>
  <c r="K154" i="28"/>
  <c r="K351" i="28"/>
  <c r="K370" i="28"/>
  <c r="K250" i="28"/>
  <c r="K257" i="28"/>
  <c r="K270" i="28"/>
  <c r="K278" i="28"/>
  <c r="K286" i="28"/>
  <c r="K294" i="28"/>
  <c r="K302" i="28"/>
  <c r="K310" i="28"/>
  <c r="K318" i="28"/>
  <c r="K415" i="28"/>
  <c r="K423" i="28"/>
  <c r="K433" i="28"/>
  <c r="K441" i="28"/>
  <c r="K449" i="28"/>
  <c r="K459" i="28"/>
  <c r="K467" i="28"/>
  <c r="K477" i="28"/>
  <c r="K485" i="28"/>
  <c r="K495" i="28"/>
  <c r="K503" i="28"/>
  <c r="K513" i="28"/>
  <c r="K521" i="28"/>
  <c r="K529" i="28"/>
  <c r="K246" i="28"/>
  <c r="K275" i="28"/>
  <c r="K299" i="28"/>
  <c r="K315" i="28"/>
  <c r="K420" i="28"/>
  <c r="K438" i="28"/>
  <c r="K456" i="28"/>
  <c r="K482" i="28"/>
  <c r="K518" i="28"/>
  <c r="K156" i="28"/>
  <c r="K358" i="28"/>
  <c r="K254" i="28"/>
  <c r="K267" i="28"/>
  <c r="K283" i="28"/>
  <c r="K291" i="28"/>
  <c r="K307" i="28"/>
  <c r="K412" i="28"/>
  <c r="K428" i="28"/>
  <c r="K446" i="28"/>
  <c r="K464" i="28"/>
  <c r="K474" i="28"/>
  <c r="K492" i="28"/>
  <c r="K500" i="28"/>
  <c r="K508" i="28"/>
  <c r="K526" i="28"/>
  <c r="K112" i="28"/>
  <c r="K140" i="28"/>
  <c r="K352" i="28"/>
  <c r="K371" i="28"/>
  <c r="K251" i="28"/>
  <c r="K263" i="28"/>
  <c r="K271" i="28"/>
  <c r="K279" i="28"/>
  <c r="K287" i="28"/>
  <c r="K295" i="28"/>
  <c r="K303" i="28"/>
  <c r="K311" i="28"/>
  <c r="K319" i="28"/>
  <c r="K416" i="28"/>
  <c r="K424" i="28"/>
  <c r="K434" i="28"/>
  <c r="K442" i="28"/>
  <c r="K452" i="28"/>
  <c r="K460" i="28"/>
  <c r="K468" i="28"/>
  <c r="K478" i="28"/>
  <c r="K486" i="28"/>
  <c r="K496" i="28"/>
  <c r="K504" i="28"/>
  <c r="K514" i="28"/>
  <c r="K522" i="28"/>
  <c r="K113" i="28"/>
  <c r="K141" i="28"/>
  <c r="K158" i="28"/>
  <c r="K243" i="28"/>
  <c r="K252" i="28"/>
  <c r="K264" i="28"/>
  <c r="K272" i="28"/>
  <c r="K280" i="28"/>
  <c r="K288" i="28"/>
  <c r="K296" i="28"/>
  <c r="K304" i="28"/>
  <c r="K312" i="28"/>
  <c r="K320" i="28"/>
  <c r="K417" i="28"/>
  <c r="K425" i="28"/>
  <c r="K435" i="28"/>
  <c r="K443" i="28"/>
  <c r="K453" i="28"/>
  <c r="K461" i="28"/>
  <c r="K469" i="28"/>
  <c r="K479" i="28"/>
  <c r="K487" i="28"/>
  <c r="K497" i="28"/>
  <c r="K505" i="28"/>
  <c r="K515" i="28"/>
  <c r="K523" i="28"/>
  <c r="K103" i="28"/>
  <c r="K121" i="28"/>
  <c r="K150" i="28"/>
  <c r="K164" i="28"/>
  <c r="K115" i="28"/>
  <c r="K143" i="28"/>
  <c r="K159" i="28"/>
  <c r="K179" i="28"/>
  <c r="K244" i="28"/>
  <c r="K265" i="28"/>
  <c r="K273" i="28"/>
  <c r="K289" i="28"/>
  <c r="K297" i="28"/>
  <c r="K305" i="28"/>
  <c r="K313" i="28"/>
  <c r="K418" i="28"/>
  <c r="K426" i="28"/>
  <c r="K436" i="28"/>
  <c r="K444" i="28"/>
  <c r="K454" i="28"/>
  <c r="K462" i="28"/>
  <c r="K472" i="28"/>
  <c r="K480" i="28"/>
  <c r="K488" i="28"/>
  <c r="K498" i="28"/>
  <c r="K506" i="28"/>
  <c r="K516" i="28"/>
  <c r="K524" i="28"/>
  <c r="K354" i="28"/>
  <c r="K323" i="28"/>
  <c r="K281" i="28"/>
  <c r="K321" i="28"/>
  <c r="K116" i="28"/>
  <c r="K144" i="28"/>
  <c r="K160" i="28"/>
  <c r="K355" i="28"/>
  <c r="K245" i="28"/>
  <c r="K253" i="28"/>
  <c r="K266" i="28"/>
  <c r="K274" i="28"/>
  <c r="K282" i="28"/>
  <c r="K290" i="28"/>
  <c r="K298" i="28"/>
  <c r="K306" i="28"/>
  <c r="K314" i="28"/>
  <c r="K322" i="28"/>
  <c r="K419" i="28"/>
  <c r="K427" i="28"/>
  <c r="K437" i="28"/>
  <c r="K445" i="28"/>
  <c r="K455" i="28"/>
  <c r="K463" i="28"/>
  <c r="K473" i="28"/>
  <c r="K481" i="28"/>
  <c r="K489" i="28"/>
  <c r="K499" i="28"/>
  <c r="K507" i="28"/>
  <c r="K517" i="28"/>
  <c r="K525" i="28"/>
  <c r="E142" i="31"/>
  <c r="K142" i="31" s="1"/>
  <c r="E134" i="31"/>
  <c r="K134" i="31" s="1"/>
  <c r="K178" i="28"/>
  <c r="K177" i="28"/>
  <c r="K225" i="28"/>
  <c r="K224" i="28"/>
  <c r="K226" i="28"/>
  <c r="K219" i="28"/>
  <c r="K221" i="28"/>
  <c r="K222" i="28"/>
  <c r="K228" i="28"/>
  <c r="K227" i="28"/>
  <c r="K229" i="28"/>
  <c r="C26" i="15"/>
  <c r="O16" i="5"/>
  <c r="G37" i="15" l="1"/>
  <c r="E733" i="28" s="1"/>
  <c r="D12" i="36"/>
  <c r="E703" i="28"/>
  <c r="E24" i="31"/>
  <c r="K24" i="31" s="1"/>
  <c r="E334" i="28"/>
  <c r="I68" i="10"/>
  <c r="K68" i="10"/>
  <c r="H68" i="10"/>
  <c r="L68" i="10"/>
  <c r="G67" i="12"/>
  <c r="K332" i="28"/>
  <c r="E143" i="31"/>
  <c r="K143" i="31" s="1"/>
  <c r="E135" i="31"/>
  <c r="K135" i="31" s="1"/>
  <c r="E694" i="28"/>
  <c r="E206" i="31" s="1"/>
  <c r="K206" i="31" s="1"/>
  <c r="K694" i="28" l="1"/>
  <c r="E144" i="31"/>
  <c r="K144" i="31" s="1"/>
  <c r="E136" i="31"/>
  <c r="K136" i="31" s="1"/>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66" i="28"/>
  <c r="E65" i="28"/>
  <c r="E64" i="28"/>
  <c r="E63" i="28"/>
  <c r="E62" i="28"/>
  <c r="E61" i="28"/>
  <c r="E60" i="28"/>
  <c r="E32" i="28"/>
  <c r="E59" i="28"/>
  <c r="E58" i="28"/>
  <c r="E57" i="28"/>
  <c r="E56" i="28"/>
  <c r="E55" i="28"/>
  <c r="E54" i="28"/>
  <c r="E53" i="28"/>
  <c r="E52" i="28"/>
  <c r="E51" i="28"/>
  <c r="E50" i="28"/>
  <c r="E49" i="28"/>
  <c r="E48" i="28"/>
  <c r="E46" i="28"/>
  <c r="E47" i="28"/>
  <c r="E45" i="28"/>
  <c r="E44" i="28"/>
  <c r="E43" i="28"/>
  <c r="E42" i="28"/>
  <c r="E41" i="28"/>
  <c r="E40" i="28"/>
  <c r="E38" i="28"/>
  <c r="E37" i="28"/>
  <c r="E28" i="31" s="1"/>
  <c r="K28" i="31" s="1"/>
  <c r="E36" i="28"/>
  <c r="E35" i="28"/>
  <c r="E34" i="28"/>
  <c r="E33" i="28"/>
  <c r="E3" i="28"/>
  <c r="E2" i="28"/>
  <c r="E31" i="28"/>
  <c r="K31" i="28" s="1"/>
  <c r="E30" i="28"/>
  <c r="E34" i="31" s="1"/>
  <c r="K34" i="31" s="1"/>
  <c r="E28" i="28"/>
  <c r="E35" i="31" s="1"/>
  <c r="K35" i="31" s="1"/>
  <c r="E27" i="28"/>
  <c r="K27" i="28" s="1"/>
  <c r="E18" i="28"/>
  <c r="E17" i="28"/>
  <c r="E16" i="28"/>
  <c r="E15" i="28"/>
  <c r="E14" i="28"/>
  <c r="E13" i="28"/>
  <c r="E8" i="31" s="1"/>
  <c r="K8" i="31" s="1"/>
  <c r="E11" i="28"/>
  <c r="E6" i="31" s="1"/>
  <c r="K6" i="31" s="1"/>
  <c r="E10" i="28"/>
  <c r="E5" i="31" s="1"/>
  <c r="K5" i="31" s="1"/>
  <c r="E9" i="28"/>
  <c r="E4" i="31" s="1"/>
  <c r="K4" i="31" s="1"/>
  <c r="E8" i="28"/>
  <c r="E7" i="28"/>
  <c r="E6" i="28"/>
  <c r="E5" i="28"/>
  <c r="E42" i="31" l="1"/>
  <c r="K42" i="31" s="1"/>
  <c r="E20" i="31"/>
  <c r="K20" i="31" s="1"/>
  <c r="E21" i="31"/>
  <c r="K21" i="31" s="1"/>
  <c r="E22" i="31"/>
  <c r="K22" i="31" s="1"/>
  <c r="K9" i="28"/>
  <c r="K28" i="28"/>
  <c r="K36" i="28"/>
  <c r="K10" i="28"/>
  <c r="K20" i="28"/>
  <c r="K37" i="28"/>
  <c r="K32" i="28"/>
  <c r="K34" i="28"/>
  <c r="K13" i="28"/>
  <c r="K24" i="28"/>
  <c r="K39" i="28"/>
  <c r="K16" i="28"/>
  <c r="K17" i="28"/>
  <c r="K11" i="28"/>
  <c r="K22" i="28"/>
  <c r="K38" i="28"/>
  <c r="K96" i="28"/>
  <c r="K3" i="28"/>
  <c r="B1" i="17"/>
  <c r="B58" i="17" s="1"/>
  <c r="B116" i="17" s="1"/>
  <c r="G1" i="15"/>
  <c r="B1" i="15"/>
  <c r="O1" i="4"/>
  <c r="B1" i="4"/>
  <c r="B1" i="8" l="1"/>
  <c r="O1" i="8"/>
  <c r="J50" i="8"/>
  <c r="F51" i="8" s="1"/>
  <c r="F53" i="8" s="1"/>
  <c r="J54" i="8"/>
  <c r="B1" i="18"/>
  <c r="J1"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G53" i="18"/>
  <c r="H53" i="18"/>
  <c r="I53" i="18"/>
  <c r="J53" i="18"/>
  <c r="K53" i="18"/>
  <c r="B1" i="9"/>
  <c r="G1" i="9"/>
  <c r="C13" i="9"/>
  <c r="E13"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E59" i="9"/>
  <c r="K63" i="10" s="1"/>
  <c r="B1" i="10"/>
  <c r="N1" i="10"/>
  <c r="H60" i="10"/>
  <c r="I60" i="10"/>
  <c r="K60" i="10"/>
  <c r="L60" i="10"/>
  <c r="N61" i="10"/>
  <c r="N64" i="10"/>
  <c r="N65" i="10"/>
  <c r="N66" i="10"/>
  <c r="B1" i="12"/>
  <c r="N1" i="12"/>
  <c r="B1" i="25"/>
  <c r="G1"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C49" i="25"/>
  <c r="E26" i="13" s="1"/>
  <c r="D49" i="25"/>
  <c r="E49" i="25"/>
  <c r="F49" i="25"/>
  <c r="H26" i="13" s="1"/>
  <c r="H29" i="13" s="1"/>
  <c r="E1048" i="28" s="1"/>
  <c r="B1" i="24"/>
  <c r="G1" i="24"/>
  <c r="G13" i="24"/>
  <c r="G14" i="24"/>
  <c r="G23" i="24"/>
  <c r="G24" i="24"/>
  <c r="G25" i="24"/>
  <c r="G27" i="24"/>
  <c r="G28" i="24"/>
  <c r="G29" i="24"/>
  <c r="G30" i="24"/>
  <c r="C1" i="13"/>
  <c r="I1" i="13"/>
  <c r="I9" i="13"/>
  <c r="E1297" i="28" s="1"/>
  <c r="E239" i="31" s="1"/>
  <c r="K239" i="31" s="1"/>
  <c r="I10" i="13"/>
  <c r="E1298" i="28" s="1"/>
  <c r="E240" i="31" s="1"/>
  <c r="K240" i="31" s="1"/>
  <c r="I11" i="13"/>
  <c r="E1299" i="28" s="1"/>
  <c r="E241" i="31" s="1"/>
  <c r="K241" i="31" s="1"/>
  <c r="E12" i="13"/>
  <c r="F12" i="13"/>
  <c r="G12" i="13"/>
  <c r="H12" i="13"/>
  <c r="E987" i="28" s="1"/>
  <c r="I14" i="13"/>
  <c r="E1301" i="28" s="1"/>
  <c r="E242" i="31" s="1"/>
  <c r="K242" i="31" s="1"/>
  <c r="F15" i="13"/>
  <c r="G15" i="13"/>
  <c r="H15" i="13"/>
  <c r="I18" i="13"/>
  <c r="E1305" i="28" s="1"/>
  <c r="E246" i="31" s="1"/>
  <c r="K246" i="31" s="1"/>
  <c r="I21" i="13"/>
  <c r="I22" i="13"/>
  <c r="E1308" i="28" s="1"/>
  <c r="E248" i="31" s="1"/>
  <c r="K248" i="31" s="1"/>
  <c r="I23" i="13"/>
  <c r="E1309" i="28" s="1"/>
  <c r="E249" i="31" s="1"/>
  <c r="K249" i="31" s="1"/>
  <c r="F26" i="13"/>
  <c r="F29" i="13" s="1"/>
  <c r="E1030" i="28" s="1"/>
  <c r="G26" i="13"/>
  <c r="G29" i="13" s="1"/>
  <c r="E1039" i="28" s="1"/>
  <c r="I27" i="13"/>
  <c r="I28" i="13"/>
  <c r="E1314" i="28" s="1"/>
  <c r="E254" i="31" s="1"/>
  <c r="K254" i="31" s="1"/>
  <c r="I24" i="13"/>
  <c r="E1310" i="28" s="1"/>
  <c r="E250" i="31" s="1"/>
  <c r="K250" i="31" s="1"/>
  <c r="I25" i="13"/>
  <c r="I59" i="13"/>
  <c r="I60" i="13"/>
  <c r="E1338" i="28" s="1"/>
  <c r="E278" i="31" s="1"/>
  <c r="K278" i="31" s="1"/>
  <c r="F71" i="13"/>
  <c r="E1176" i="28" s="1"/>
  <c r="G71" i="13"/>
  <c r="E1189" i="28" s="1"/>
  <c r="H71" i="13"/>
  <c r="E1202" i="28" s="1"/>
  <c r="I62" i="13"/>
  <c r="E1340" i="28" s="1"/>
  <c r="E280" i="31" s="1"/>
  <c r="K280" i="31" s="1"/>
  <c r="I63" i="13"/>
  <c r="E1341" i="28" s="1"/>
  <c r="E281" i="31" s="1"/>
  <c r="K281" i="31" s="1"/>
  <c r="I70" i="13"/>
  <c r="E1348" i="28" s="1"/>
  <c r="E288" i="31" s="1"/>
  <c r="K288" i="31" s="1"/>
  <c r="I73" i="13"/>
  <c r="E1349" i="28" s="1"/>
  <c r="E289" i="31" s="1"/>
  <c r="K289" i="31" s="1"/>
  <c r="I75" i="13"/>
  <c r="E1351" i="28" s="1"/>
  <c r="E291" i="31" s="1"/>
  <c r="K291" i="31" s="1"/>
  <c r="I76" i="13"/>
  <c r="I77" i="13"/>
  <c r="E1353" i="28" s="1"/>
  <c r="E293" i="31" s="1"/>
  <c r="K293" i="31" s="1"/>
  <c r="I79" i="13"/>
  <c r="E1355" i="28" s="1"/>
  <c r="E295" i="31" s="1"/>
  <c r="K295" i="31" s="1"/>
  <c r="I83" i="13"/>
  <c r="E1359" i="28" s="1"/>
  <c r="E299" i="31" s="1"/>
  <c r="K299" i="31" s="1"/>
  <c r="I86" i="13"/>
  <c r="E1360" i="28" s="1"/>
  <c r="E300" i="31" s="1"/>
  <c r="K300" i="31" s="1"/>
  <c r="I87" i="13"/>
  <c r="E1361" i="28" s="1"/>
  <c r="E301" i="31" s="1"/>
  <c r="K301" i="31" s="1"/>
  <c r="I90" i="13"/>
  <c r="E1364" i="28" s="1"/>
  <c r="E304" i="31" s="1"/>
  <c r="K304" i="31" s="1"/>
  <c r="E91" i="13"/>
  <c r="C17" i="9" s="1"/>
  <c r="F91" i="13"/>
  <c r="D17" i="9" s="1"/>
  <c r="G91" i="13"/>
  <c r="H91" i="13"/>
  <c r="F17" i="9" s="1"/>
  <c r="I93" i="13"/>
  <c r="E1365" i="28" s="1"/>
  <c r="E305" i="31" s="1"/>
  <c r="K305" i="31" s="1"/>
  <c r="I96" i="13"/>
  <c r="E1368" i="28" s="1"/>
  <c r="E308" i="31" s="1"/>
  <c r="K308" i="31" s="1"/>
  <c r="E97" i="13"/>
  <c r="F97" i="13"/>
  <c r="G97" i="13"/>
  <c r="H97" i="13"/>
  <c r="I100" i="13"/>
  <c r="E1370" i="28" s="1"/>
  <c r="E310" i="31" s="1"/>
  <c r="K310" i="31" s="1"/>
  <c r="E101" i="13"/>
  <c r="C15" i="9" s="1"/>
  <c r="F101" i="13"/>
  <c r="D15" i="9" s="1"/>
  <c r="G101" i="13"/>
  <c r="H101" i="13"/>
  <c r="F15" i="9" s="1"/>
  <c r="B1" i="14"/>
  <c r="K1" i="14"/>
  <c r="G26" i="14"/>
  <c r="E868" i="28" s="1"/>
  <c r="G27" i="14"/>
  <c r="E869" i="28" s="1"/>
  <c r="G28" i="14"/>
  <c r="E870" i="28" s="1"/>
  <c r="G29" i="14"/>
  <c r="E871" i="28" s="1"/>
  <c r="G30" i="14"/>
  <c r="E872" i="28" s="1"/>
  <c r="G31" i="14"/>
  <c r="E873" i="28" s="1"/>
  <c r="G32" i="14"/>
  <c r="E874" i="28" s="1"/>
  <c r="G33" i="14"/>
  <c r="E875" i="28" s="1"/>
  <c r="F35" i="14"/>
  <c r="E916" i="28" s="1"/>
  <c r="B39" i="14"/>
  <c r="E39" i="14"/>
  <c r="E918" i="28" s="1"/>
  <c r="B42" i="14"/>
  <c r="E42" i="14"/>
  <c r="E923" i="28" s="1"/>
  <c r="B45" i="14"/>
  <c r="E45" i="14"/>
  <c r="E928" i="28" s="1"/>
  <c r="B48" i="14"/>
  <c r="E48" i="14"/>
  <c r="E933" i="28" s="1"/>
  <c r="B51" i="14"/>
  <c r="E51" i="14"/>
  <c r="E938" i="28" s="1"/>
  <c r="B54" i="14"/>
  <c r="E54" i="14"/>
  <c r="E943" i="28" s="1"/>
  <c r="B57" i="14"/>
  <c r="E57" i="14"/>
  <c r="E948" i="28" s="1"/>
  <c r="B60" i="14"/>
  <c r="E60" i="14"/>
  <c r="E953" i="28" s="1"/>
  <c r="B63" i="14"/>
  <c r="E63" i="14"/>
  <c r="E958" i="28" s="1"/>
  <c r="B66" i="14"/>
  <c r="E66" i="14"/>
  <c r="E963" i="28" s="1"/>
  <c r="B1" i="7"/>
  <c r="J62" i="7"/>
  <c r="J63" i="7"/>
  <c r="E664" i="28" s="1"/>
  <c r="J64" i="7"/>
  <c r="E665" i="28" s="1"/>
  <c r="J65" i="7"/>
  <c r="E666" i="28" s="1"/>
  <c r="J66" i="7"/>
  <c r="E667" i="28" s="1"/>
  <c r="J67" i="7"/>
  <c r="E668" i="28" s="1"/>
  <c r="J68" i="7"/>
  <c r="E669" i="28" s="1"/>
  <c r="J69" i="7"/>
  <c r="E670" i="28" s="1"/>
  <c r="J70" i="7"/>
  <c r="E671" i="28" s="1"/>
  <c r="G9" i="15"/>
  <c r="B1" i="5"/>
  <c r="O1" i="5"/>
  <c r="G46" i="4"/>
  <c r="G48" i="4"/>
  <c r="B1" i="3"/>
  <c r="P1" i="3"/>
  <c r="P5" i="3"/>
  <c r="B1" i="2"/>
  <c r="N1" i="2"/>
  <c r="E27" i="1"/>
  <c r="D40" i="1"/>
  <c r="B1" i="22"/>
  <c r="F53" i="18"/>
  <c r="E688" i="28" l="1"/>
  <c r="D8" i="36"/>
  <c r="H19" i="13"/>
  <c r="E1012" i="28" s="1"/>
  <c r="E1008" i="28"/>
  <c r="G19" i="13"/>
  <c r="E1006" i="28" s="1"/>
  <c r="E1002" i="28"/>
  <c r="F19" i="13"/>
  <c r="E1000" i="28" s="1"/>
  <c r="E996" i="28"/>
  <c r="I51" i="8"/>
  <c r="I53" i="8" s="1"/>
  <c r="H51" i="8"/>
  <c r="H53" i="8" s="1"/>
  <c r="G51" i="8"/>
  <c r="G53" i="8" s="1"/>
  <c r="E663" i="28"/>
  <c r="J71" i="7"/>
  <c r="E683" i="28" s="1"/>
  <c r="I61" i="7"/>
  <c r="E652" i="28" s="1"/>
  <c r="I66" i="7"/>
  <c r="I62" i="7"/>
  <c r="I70" i="7"/>
  <c r="I68" i="7"/>
  <c r="E659" i="28" s="1"/>
  <c r="I64" i="7"/>
  <c r="I69" i="7"/>
  <c r="E660" i="28" s="1"/>
  <c r="I67" i="7"/>
  <c r="E658" i="28" s="1"/>
  <c r="I65" i="7"/>
  <c r="E656" i="28" s="1"/>
  <c r="I63" i="7"/>
  <c r="E654" i="28" s="1"/>
  <c r="E29" i="13"/>
  <c r="E1021" i="28" s="1"/>
  <c r="I26" i="13"/>
  <c r="E1307" i="28"/>
  <c r="E247" i="31" s="1"/>
  <c r="K247" i="31" s="1"/>
  <c r="E1313" i="28"/>
  <c r="E253" i="31" s="1"/>
  <c r="K253" i="31" s="1"/>
  <c r="G318" i="23"/>
  <c r="L44" i="4"/>
  <c r="E19" i="28"/>
  <c r="E23" i="31" s="1"/>
  <c r="K23" i="31" s="1"/>
  <c r="C45" i="15"/>
  <c r="E738" i="28" s="1"/>
  <c r="K1301" i="28"/>
  <c r="K1351" i="28"/>
  <c r="K1338" i="28"/>
  <c r="K1309" i="28"/>
  <c r="K1364" i="28"/>
  <c r="K1349" i="28"/>
  <c r="E1337" i="28"/>
  <c r="E277" i="31" s="1"/>
  <c r="K277" i="31" s="1"/>
  <c r="K1308" i="28"/>
  <c r="K1361" i="28"/>
  <c r="K1348" i="28"/>
  <c r="K1368" i="28"/>
  <c r="K1360" i="28"/>
  <c r="K1341" i="28"/>
  <c r="K1310" i="28"/>
  <c r="K1305" i="28"/>
  <c r="K1365" i="28"/>
  <c r="K1359" i="28"/>
  <c r="K1340" i="28"/>
  <c r="K1314" i="28"/>
  <c r="K1299" i="28"/>
  <c r="K1355" i="28"/>
  <c r="K1298" i="28"/>
  <c r="K1370" i="28"/>
  <c r="K1353" i="28"/>
  <c r="K1297" i="28"/>
  <c r="E202" i="31"/>
  <c r="K202" i="31" s="1"/>
  <c r="E1311" i="28"/>
  <c r="E251" i="31" s="1"/>
  <c r="K251" i="31" s="1"/>
  <c r="E1352" i="28"/>
  <c r="E292" i="31" s="1"/>
  <c r="K292" i="31" s="1"/>
  <c r="G35" i="14"/>
  <c r="I101" i="13"/>
  <c r="D40" i="36" s="1"/>
  <c r="I97" i="13"/>
  <c r="D39" i="36" s="1"/>
  <c r="G49" i="25"/>
  <c r="I91" i="13"/>
  <c r="D38" i="36" s="1"/>
  <c r="G18" i="9"/>
  <c r="E84" i="13"/>
  <c r="E1215" i="28" s="1"/>
  <c r="H84" i="13"/>
  <c r="E1251" i="28" s="1"/>
  <c r="G84" i="13"/>
  <c r="E1239" i="28" s="1"/>
  <c r="G13" i="9"/>
  <c r="I15" i="13"/>
  <c r="I12" i="13"/>
  <c r="N60" i="10"/>
  <c r="F59" i="9"/>
  <c r="L63" i="10" s="1"/>
  <c r="G40" i="13"/>
  <c r="F40" i="13"/>
  <c r="G17" i="9"/>
  <c r="I74" i="13"/>
  <c r="E1350" i="28" s="1"/>
  <c r="E290" i="31" s="1"/>
  <c r="K290" i="31" s="1"/>
  <c r="C59" i="9"/>
  <c r="H63" i="10" s="1"/>
  <c r="G15" i="9"/>
  <c r="I78" i="13"/>
  <c r="E1354" i="28" s="1"/>
  <c r="E294" i="31" s="1"/>
  <c r="K294" i="31" s="1"/>
  <c r="I61" i="13"/>
  <c r="E1339" i="28" s="1"/>
  <c r="E279" i="31" s="1"/>
  <c r="K279" i="31" s="1"/>
  <c r="D59" i="9"/>
  <c r="I63" i="10" s="1"/>
  <c r="H40" i="13"/>
  <c r="E1089" i="28" s="1"/>
  <c r="G16" i="9"/>
  <c r="E19" i="13"/>
  <c r="E994" i="28" s="1"/>
  <c r="E40" i="13"/>
  <c r="F84" i="13"/>
  <c r="E1227" i="28" s="1"/>
  <c r="E71" i="13"/>
  <c r="E1163" i="28" s="1"/>
  <c r="G8" i="15"/>
  <c r="D7" i="36" s="1"/>
  <c r="E661" i="28"/>
  <c r="E657" i="28"/>
  <c r="E655" i="28"/>
  <c r="E653" i="28"/>
  <c r="L48" i="4" l="1"/>
  <c r="E235" i="28" s="1"/>
  <c r="E233" i="28"/>
  <c r="D22" i="36"/>
  <c r="E917" i="28"/>
  <c r="D30" i="36"/>
  <c r="E1300" i="28"/>
  <c r="G11" i="15"/>
  <c r="E687" i="28"/>
  <c r="K1313" i="28"/>
  <c r="K1307" i="28"/>
  <c r="E1312" i="28"/>
  <c r="E252" i="31" s="1"/>
  <c r="K252" i="31" s="1"/>
  <c r="G317" i="23"/>
  <c r="G320" i="23" s="1"/>
  <c r="G322" i="23" s="1"/>
  <c r="K1354" i="28"/>
  <c r="I71" i="13"/>
  <c r="D36" i="36" s="1"/>
  <c r="I29" i="13"/>
  <c r="D32" i="36" s="1"/>
  <c r="K1337" i="28"/>
  <c r="H103" i="13"/>
  <c r="L59" i="10" s="1"/>
  <c r="L67" i="10" s="1"/>
  <c r="F103" i="13"/>
  <c r="I59" i="10" s="1"/>
  <c r="I67" i="10" s="1"/>
  <c r="G103" i="13"/>
  <c r="K59" i="10" s="1"/>
  <c r="K67" i="10" s="1"/>
  <c r="K1339" i="28"/>
  <c r="E103" i="13"/>
  <c r="I84" i="13"/>
  <c r="D37" i="36" s="1"/>
  <c r="K1350" i="28"/>
  <c r="I19" i="13"/>
  <c r="D31" i="36" s="1"/>
  <c r="E1302" i="28"/>
  <c r="E243" i="31" s="1"/>
  <c r="K243" i="31" s="1"/>
  <c r="K1311" i="28"/>
  <c r="K1352" i="28"/>
  <c r="G59" i="9"/>
  <c r="N63" i="10"/>
  <c r="E690" i="28" l="1"/>
  <c r="D9" i="36"/>
  <c r="D24" i="36" s="1"/>
  <c r="D41" i="36"/>
  <c r="D60" i="36" s="1"/>
  <c r="G53" i="12"/>
  <c r="G51" i="12"/>
  <c r="G70" i="12" s="1"/>
  <c r="G12" i="15"/>
  <c r="G43" i="15" s="1"/>
  <c r="E737" i="28" s="1"/>
  <c r="K29" i="13"/>
  <c r="L29" i="13" s="1"/>
  <c r="K1312" i="28"/>
  <c r="L70" i="10"/>
  <c r="I70" i="10"/>
  <c r="I103" i="13"/>
  <c r="L19" i="13"/>
  <c r="M19" i="13" s="1"/>
  <c r="K1302" i="28"/>
  <c r="K70" i="10"/>
  <c r="H59" i="10"/>
  <c r="G20" i="36" l="1"/>
  <c r="C39" i="15"/>
  <c r="E713" i="28" s="1"/>
  <c r="C27" i="15"/>
  <c r="E704" i="28" s="1"/>
  <c r="G28" i="15"/>
  <c r="E727" i="28" s="1"/>
  <c r="E691" i="28"/>
  <c r="M29" i="13"/>
  <c r="I64" i="12"/>
  <c r="G55" i="12"/>
  <c r="I60" i="12"/>
  <c r="I62" i="12"/>
  <c r="H67" i="10"/>
  <c r="N59" i="10"/>
  <c r="N67" i="10" l="1"/>
  <c r="H70" i="10"/>
  <c r="N70" i="10" s="1"/>
  <c r="G35" i="15"/>
  <c r="E732"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Demian Carpenter</author>
  </authors>
  <commentList>
    <comment ref="J19" authorId="0" shapeId="0" xr:uid="{3EADF3AF-AC75-4F88-A9DA-4C5B4BB22365}">
      <text>
        <r>
          <rPr>
            <b/>
            <sz val="9"/>
            <color indexed="81"/>
            <rFont val="Tahoma"/>
            <family val="2"/>
          </rPr>
          <t>Centroid is the center most point of the development. Should be close to buildings.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Carpenter, Demian 6-8741</author>
  </authors>
  <commentList>
    <comment ref="G45" authorId="0" shapeId="0" xr:uid="{47B73FD6-165B-45CF-B81F-DFAB1CB58679}">
      <text>
        <r>
          <rPr>
            <b/>
            <sz val="9"/>
            <color indexed="81"/>
            <rFont val="Tahoma"/>
            <family val="2"/>
          </rPr>
          <t>Tax Equity Fiscal Responsibility Act</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ata" type="4" refreshedVersion="0" background="1">
    <webPr xml="1" sourceData="1" url="data.xml" htmlTables="1" htmlFormat="all"/>
  </connection>
</connections>
</file>

<file path=xl/sharedStrings.xml><?xml version="1.0" encoding="utf-8"?>
<sst xmlns="http://schemas.openxmlformats.org/spreadsheetml/2006/main" count="11800" uniqueCount="1517">
  <si>
    <t>1) All data entry should be input in the sections that are shaded with a pale yellow background.</t>
  </si>
  <si>
    <t>PLEASE READ BEFORE DATA ENTRY</t>
  </si>
  <si>
    <t>Should you have any concerns or find any problems or errors with this workbook, please contact:</t>
  </si>
  <si>
    <t>This workbook has been password protected to prevent the user from overwriting questions, labels, and calculations.</t>
  </si>
  <si>
    <t>Is there a common ownership interest between the purchaser and seller?</t>
  </si>
  <si>
    <t>2) For data fields that require a check mark next to the description, please type an "x" in the box.</t>
  </si>
  <si>
    <t xml:space="preserve">    (the protection of the workbook should prevent data entry in other areas)</t>
  </si>
  <si>
    <t>3) Some data fields contain a drop down "data list".  You can select from this list or type in the data as</t>
  </si>
  <si>
    <t xml:space="preserve">    long as the typed data matches a selection contained in the list.  These data lists serve to check the</t>
  </si>
  <si>
    <t xml:space="preserve">    validity of the entry when there are limited possible answers.</t>
  </si>
  <si>
    <t>Signature of Tax Attorney</t>
  </si>
  <si>
    <t>Date</t>
  </si>
  <si>
    <t>Application Workbook Disclaimer:</t>
  </si>
  <si>
    <t>Acknowledgement and Agreements (2nd page):</t>
  </si>
  <si>
    <t xml:space="preserve">Acknowledgement and Agreements (3rd page): </t>
  </si>
  <si>
    <r>
      <t xml:space="preserve">Attach a </t>
    </r>
    <r>
      <rPr>
        <b/>
        <sz val="10"/>
        <rFont val="Arial"/>
        <family val="2"/>
      </rPr>
      <t>separate sheet to this page of the application</t>
    </r>
    <r>
      <rPr>
        <sz val="10"/>
        <rFont val="Arial"/>
        <family val="2"/>
      </rPr>
      <t xml:space="preserve"> listing the (a) building address, (b) type of control, (c) number of units, (d) expiration date</t>
    </r>
  </si>
  <si>
    <t>of control, (e) acquisition cost for all buildings under control, (f) the date each building was placed-in-service, (g) the date of the last nonqualified</t>
  </si>
  <si>
    <t>sheet is not attached, this application will be considered incomplete.</t>
  </si>
  <si>
    <t>If a federal subsidy is included in the funding sources, please identify the type of federal subsidy:</t>
  </si>
  <si>
    <t>Owned by the same entity for Federal Income Tax Purposes?</t>
  </si>
  <si>
    <t>substantial improvement, and (h) the number of years between the date the building was placed-in-service and date of acquisition.  If a separate</t>
  </si>
  <si>
    <t>Development ID #</t>
  </si>
  <si>
    <t>(for Authority use only)</t>
  </si>
  <si>
    <t>Development Name:</t>
  </si>
  <si>
    <t>Date:</t>
  </si>
  <si>
    <t>South Carolina State Housing Finance &amp; Development Authority</t>
  </si>
  <si>
    <t>New Construction</t>
  </si>
  <si>
    <t>Acquisition</t>
  </si>
  <si>
    <t>Rehabilitation</t>
  </si>
  <si>
    <t>Requesting HOME Funds?</t>
  </si>
  <si>
    <t>No</t>
  </si>
  <si>
    <t>Yes</t>
  </si>
  <si>
    <t>Amount:</t>
  </si>
  <si>
    <t>Application Type:</t>
  </si>
  <si>
    <t>Street Address:</t>
  </si>
  <si>
    <t>City:</t>
  </si>
  <si>
    <t>State:</t>
  </si>
  <si>
    <t>Zip:</t>
  </si>
  <si>
    <t>SC</t>
  </si>
  <si>
    <t>County Code:</t>
  </si>
  <si>
    <t>County:</t>
  </si>
  <si>
    <t>Limited Partnership</t>
  </si>
  <si>
    <t>Limited Liability Company</t>
  </si>
  <si>
    <t>Entity Name:</t>
  </si>
  <si>
    <t>Est. Start Date:</t>
  </si>
  <si>
    <r>
      <t xml:space="preserve">Total # of </t>
    </r>
    <r>
      <rPr>
        <b/>
        <sz val="10"/>
        <rFont val="Arial"/>
        <family val="2"/>
      </rPr>
      <t>Low-Income</t>
    </r>
    <r>
      <rPr>
        <sz val="10"/>
        <rFont val="Arial"/>
        <family val="2"/>
      </rPr>
      <t xml:space="preserve"> U</t>
    </r>
    <r>
      <rPr>
        <sz val="10"/>
        <rFont val="Arial"/>
        <family val="2"/>
      </rPr>
      <t>nits:</t>
    </r>
  </si>
  <si>
    <t>Total # Market Rate Units:</t>
  </si>
  <si>
    <t>Total # of Units:</t>
  </si>
  <si>
    <t># Designed for Families Units:</t>
  </si>
  <si>
    <t>Contact Person:</t>
  </si>
  <si>
    <t>Telephone:</t>
  </si>
  <si>
    <t>Email:</t>
  </si>
  <si>
    <t>Fed ID # :</t>
  </si>
  <si>
    <t>How many applications will the principals of this development be associated with?</t>
  </si>
  <si>
    <t>Including all associated developments, approximately how much in tax credits will be applied for by said Principal(s)?</t>
  </si>
  <si>
    <t>Name of Partner / Shareholder</t>
  </si>
  <si>
    <t>Percent of Ownership</t>
  </si>
  <si>
    <t>Telephone #</t>
  </si>
  <si>
    <t>Contact Name:</t>
  </si>
  <si>
    <t>Non-profit</t>
  </si>
  <si>
    <t>For-profit</t>
  </si>
  <si>
    <t>Fax # :</t>
  </si>
  <si>
    <t>Telephone # :</t>
  </si>
  <si>
    <t>Email Address:</t>
  </si>
  <si>
    <t>Site:</t>
  </si>
  <si>
    <t>RHS Designated Area?</t>
  </si>
  <si>
    <t>Located in a Flood Plain?</t>
  </si>
  <si>
    <t>Located in a Qualified Census Tract?</t>
  </si>
  <si>
    <t>Located in a Difficult Development Area?</t>
  </si>
  <si>
    <t>Is the site zoned for your development?</t>
  </si>
  <si>
    <t>Do any detrimental site characteristics exist?</t>
  </si>
  <si>
    <t>Congressional District # :</t>
  </si>
  <si>
    <t>Census Tract # :</t>
  </si>
  <si>
    <t>State House District # :</t>
  </si>
  <si>
    <t>State Senate District # :</t>
  </si>
  <si>
    <r>
      <t xml:space="preserve">If yes, </t>
    </r>
    <r>
      <rPr>
        <sz val="10"/>
        <rFont val="Arial"/>
        <family val="2"/>
      </rPr>
      <t>please list:</t>
    </r>
  </si>
  <si>
    <t>Do any wetlands (jurisdictional or nonjurisdictional) exist on the site?</t>
  </si>
  <si>
    <t>Overall, is at least 80% of the site buildable?</t>
  </si>
  <si>
    <r>
      <t>If no, attach an explanation behind this page of the application.</t>
    </r>
    <r>
      <rPr>
        <sz val="10"/>
        <rFont val="Arial"/>
        <family val="2"/>
      </rPr>
      <t xml:space="preserve">  Include any setback requirements.</t>
    </r>
  </si>
  <si>
    <t>Deed</t>
  </si>
  <si>
    <t>Total Cost of Land:</t>
  </si>
  <si>
    <t>Expiration Date:</t>
  </si>
  <si>
    <t>Seller(s) - this name must be on current recorded deed:</t>
  </si>
  <si>
    <t>Address:</t>
  </si>
  <si>
    <t>Water</t>
  </si>
  <si>
    <t>Sewer</t>
  </si>
  <si>
    <t>Telephone</t>
  </si>
  <si>
    <t>Other:</t>
  </si>
  <si>
    <t>Page 3</t>
  </si>
  <si>
    <t>Page 2</t>
  </si>
  <si>
    <t>Page 1</t>
  </si>
  <si>
    <t>Are the residential units available to the general public?</t>
  </si>
  <si>
    <t>Is this proposed development intended for occupancy by Individuals with Children?</t>
  </si>
  <si>
    <t>Does the marketing plan give preference to persons on a Public Housing Waiting List?</t>
  </si>
  <si>
    <t>Slab on Grade</t>
  </si>
  <si>
    <t>Crawl Space</t>
  </si>
  <si>
    <t>Partial Basement</t>
  </si>
  <si>
    <t>Elevator</t>
  </si>
  <si>
    <t>Parking</t>
  </si>
  <si>
    <t xml:space="preserve"># of Units (3 BR or more) = </t>
  </si>
  <si>
    <t xml:space="preserve"> x 1.5 =</t>
  </si>
  <si>
    <t xml:space="preserve"> x 2 =</t>
  </si>
  <si>
    <t># of required parking spaces =</t>
  </si>
  <si>
    <t xml:space="preserve"># of planned parking spaces = </t>
  </si>
  <si>
    <r>
      <t xml:space="preserve">If yes, </t>
    </r>
    <r>
      <rPr>
        <sz val="10"/>
        <rFont val="Arial"/>
        <family val="2"/>
      </rPr>
      <t>explain the charges:</t>
    </r>
  </si>
  <si>
    <t># of Units</t>
  </si>
  <si>
    <t>Development:</t>
  </si>
  <si>
    <t>Will this development convert to Tenant Ownership?</t>
  </si>
  <si>
    <t>OR</t>
  </si>
  <si>
    <t>Page 4</t>
  </si>
  <si>
    <t>Has the proposed development received a prior award of LIHTCs?</t>
  </si>
  <si>
    <t>Has the proposed development received a prior award of Tax-Exempt Bonds?</t>
  </si>
  <si>
    <r>
      <t>If yes,</t>
    </r>
    <r>
      <rPr>
        <sz val="10"/>
        <rFont val="Arial"/>
        <family val="2"/>
      </rPr>
      <t xml:space="preserve"> what was the date of allocation?</t>
    </r>
  </si>
  <si>
    <r>
      <t>If yes,</t>
    </r>
    <r>
      <rPr>
        <sz val="10"/>
        <rFont val="Arial"/>
        <family val="2"/>
      </rPr>
      <t xml:space="preserve"> is the development still under the initial LIHTC compliance period?</t>
    </r>
  </si>
  <si>
    <t># of Residential Buildings:</t>
  </si>
  <si>
    <t># of Non Residential Buildings:</t>
  </si>
  <si>
    <t>Located on the same tract of land?</t>
  </si>
  <si>
    <t>Financed pursuant to a common plan of financing?</t>
  </si>
  <si>
    <t>List commercial facilities other than tenant use:</t>
  </si>
  <si>
    <t>Are all of the buildings currently under control?</t>
  </si>
  <si>
    <t>When will the rest of the buildings be under control?</t>
  </si>
  <si>
    <t>Building(s) acquired or to be acquired from:</t>
  </si>
  <si>
    <t>Building(s) acquired/to be acquired from a Related Party, determined with reference to:</t>
  </si>
  <si>
    <r>
      <t xml:space="preserve">        </t>
    </r>
    <r>
      <rPr>
        <b/>
        <sz val="10"/>
        <rFont val="Arial"/>
        <family val="2"/>
      </rPr>
      <t xml:space="preserve">If no, </t>
    </r>
    <r>
      <rPr>
        <sz val="10"/>
        <rFont val="Arial"/>
        <family val="2"/>
      </rPr>
      <t xml:space="preserve">how many buildings </t>
    </r>
    <r>
      <rPr>
        <b/>
        <sz val="10"/>
        <rFont val="Arial"/>
        <family val="2"/>
      </rPr>
      <t>are</t>
    </r>
    <r>
      <rPr>
        <sz val="10"/>
        <rFont val="Arial"/>
        <family val="2"/>
      </rPr>
      <t xml:space="preserve"> under control?</t>
    </r>
  </si>
  <si>
    <t xml:space="preserve">   How many buildings will be acquired?</t>
  </si>
  <si>
    <t>If acquisition from a government agency:</t>
  </si>
  <si>
    <t>Name of Agency:</t>
  </si>
  <si>
    <t>Does the development preserve assisted low-income housing that due to mortgage prepayments, foreclosure, or</t>
  </si>
  <si>
    <t>expiring rental assistance would otherwise convert to market rate use?</t>
  </si>
  <si>
    <r>
      <t>If yes, attach documentation to this page of the application</t>
    </r>
    <r>
      <rPr>
        <sz val="10"/>
        <rFont val="Arial"/>
        <family val="2"/>
      </rPr>
      <t xml:space="preserve"> as to conversion to market rate.</t>
    </r>
  </si>
  <si>
    <t>Has or will the development be acquired from an insured depository institution in default or from a receiver or</t>
  </si>
  <si>
    <t>conservator of such an institution?</t>
  </si>
  <si>
    <t>If yes, attach documentation to this page of the application.</t>
  </si>
  <si>
    <r>
      <t xml:space="preserve">Is there currently any </t>
    </r>
    <r>
      <rPr>
        <b/>
        <sz val="10"/>
        <rFont val="Arial"/>
        <family val="2"/>
      </rPr>
      <t>project-based</t>
    </r>
    <r>
      <rPr>
        <sz val="10"/>
        <rFont val="Arial"/>
        <family val="2"/>
      </rPr>
      <t xml:space="preserve"> rental assistance on the development? </t>
    </r>
  </si>
  <si>
    <r>
      <t>If yes,</t>
    </r>
    <r>
      <rPr>
        <sz val="10"/>
        <rFont val="Arial"/>
        <family val="2"/>
      </rPr>
      <t xml:space="preserve"> what type of project-based rental assistance?</t>
    </r>
  </si>
  <si>
    <t xml:space="preserve"> RDA rental assistance</t>
  </si>
  <si>
    <t>Identify "Other":</t>
  </si>
  <si>
    <r>
      <t>If yes,</t>
    </r>
    <r>
      <rPr>
        <sz val="10"/>
        <rFont val="Arial"/>
        <family val="2"/>
      </rPr>
      <t xml:space="preserve"> how many units have project-based rental assistance?</t>
    </r>
  </si>
  <si>
    <t xml:space="preserve">             # of years assistance provided:</t>
  </si>
  <si>
    <t>Is HUD Approval for Transfer of Physical Assets Required?</t>
  </si>
  <si>
    <t>Does this development involve any relocation of low-income tenants?</t>
  </si>
  <si>
    <r>
      <t>If yes,</t>
    </r>
    <r>
      <rPr>
        <sz val="10"/>
        <rFont val="Arial"/>
        <family val="2"/>
      </rPr>
      <t xml:space="preserve"> will the tenants be </t>
    </r>
    <r>
      <rPr>
        <b/>
        <sz val="10"/>
        <rFont val="Arial"/>
        <family val="2"/>
      </rPr>
      <t>Temporarily</t>
    </r>
    <r>
      <rPr>
        <sz val="10"/>
        <rFont val="Arial"/>
        <family val="2"/>
      </rPr>
      <t xml:space="preserve"> relocated?</t>
    </r>
  </si>
  <si>
    <r>
      <t xml:space="preserve">Will any low-income tenants be </t>
    </r>
    <r>
      <rPr>
        <b/>
        <sz val="10"/>
        <rFont val="Arial"/>
        <family val="2"/>
      </rPr>
      <t>Permanently</t>
    </r>
    <r>
      <rPr>
        <sz val="10"/>
        <rFont val="Arial"/>
        <family val="2"/>
      </rPr>
      <t xml:space="preserve"> relocated?</t>
    </r>
  </si>
  <si>
    <r>
      <t xml:space="preserve">    If yes,</t>
    </r>
    <r>
      <rPr>
        <sz val="10"/>
        <rFont val="Arial"/>
        <family val="2"/>
      </rPr>
      <t xml:space="preserve"> what percentage?</t>
    </r>
  </si>
  <si>
    <t>Page 5</t>
  </si>
  <si>
    <r>
      <t>Minimum Set-Aside Requirements - Irrevocable Election</t>
    </r>
    <r>
      <rPr>
        <sz val="10"/>
        <rFont val="Arial"/>
        <family val="2"/>
      </rPr>
      <t xml:space="preserve"> (Check One)</t>
    </r>
  </si>
  <si>
    <r>
      <t xml:space="preserve"> At least </t>
    </r>
    <r>
      <rPr>
        <b/>
        <sz val="10"/>
        <rFont val="Arial"/>
        <family val="2"/>
      </rPr>
      <t>20%</t>
    </r>
    <r>
      <rPr>
        <sz val="10"/>
        <rFont val="Arial"/>
        <family val="2"/>
      </rPr>
      <t xml:space="preserve"> of the rental units in this development will be rent restricted and occupied by individuals whose income is</t>
    </r>
  </si>
  <si>
    <r>
      <t xml:space="preserve"> At least </t>
    </r>
    <r>
      <rPr>
        <b/>
        <sz val="10"/>
        <rFont val="Arial"/>
        <family val="2"/>
      </rPr>
      <t>40%</t>
    </r>
    <r>
      <rPr>
        <sz val="10"/>
        <rFont val="Arial"/>
        <family val="2"/>
      </rPr>
      <t xml:space="preserve"> of the rental units in this development will be rent restricted and occupied by individuals whose income is</t>
    </r>
  </si>
  <si>
    <t>State Housing Authority</t>
  </si>
  <si>
    <t>Local Public Housing Authority</t>
  </si>
  <si>
    <t>Utility Provider (certified estimate)</t>
  </si>
  <si>
    <t>Rural Housing Service</t>
  </si>
  <si>
    <t>0-BR</t>
  </si>
  <si>
    <t>1-BR</t>
  </si>
  <si>
    <t>2-BR</t>
  </si>
  <si>
    <t>3-BR</t>
  </si>
  <si>
    <t>4-BR</t>
  </si>
  <si>
    <t>Cooking</t>
  </si>
  <si>
    <t>Hot Water</t>
  </si>
  <si>
    <t>Trash</t>
  </si>
  <si>
    <t>Range</t>
  </si>
  <si>
    <t>Refrigerator</t>
  </si>
  <si>
    <t>Enter allowances by Bedroom Size</t>
  </si>
  <si>
    <t>Utilities paid by:</t>
  </si>
  <si>
    <t>Utilities</t>
  </si>
  <si>
    <t xml:space="preserve">Total Utility Allowance for Units: </t>
  </si>
  <si>
    <t>Page 6</t>
  </si>
  <si>
    <t>Proposed Monthly Tenant Rent</t>
  </si>
  <si>
    <r>
      <t>Detail of Other Income</t>
    </r>
    <r>
      <rPr>
        <sz val="10"/>
        <rFont val="Arial"/>
        <family val="2"/>
      </rPr>
      <t xml:space="preserve"> (List each type of other income on a separate line)</t>
    </r>
  </si>
  <si>
    <t>Type of Other Income</t>
  </si>
  <si>
    <t>Annual $ Amount</t>
  </si>
  <si>
    <t># Units</t>
  </si>
  <si>
    <t>% of Units</t>
  </si>
  <si>
    <t>Total</t>
  </si>
  <si>
    <t>Page 7</t>
  </si>
  <si>
    <r>
      <t xml:space="preserve">Walls- Batt Insulation (Specify R-Value </t>
    </r>
    <r>
      <rPr>
        <sz val="11"/>
        <rFont val="Calibri"/>
        <family val="2"/>
      </rPr>
      <t>&amp; Inches</t>
    </r>
    <r>
      <rPr>
        <sz val="11"/>
        <color indexed="8"/>
        <rFont val="Calibri"/>
        <family val="2"/>
      </rPr>
      <t xml:space="preserve">) </t>
    </r>
  </si>
  <si>
    <t>NOTE: Line items highlighted in RED are intended to be utilized for rehabilitation developments.</t>
  </si>
  <si>
    <r>
      <t>Floors- Batt Insulation (Specify R-Value &amp;</t>
    </r>
    <r>
      <rPr>
        <sz val="11"/>
        <rFont val="Calibri"/>
        <family val="2"/>
      </rPr>
      <t xml:space="preserve"> Inches)</t>
    </r>
  </si>
  <si>
    <t>Sub Total</t>
  </si>
  <si>
    <t>Parking Lot- Stone Base &amp; Asphalt</t>
  </si>
  <si>
    <t>2nd Floor- Joist/Truss System</t>
  </si>
  <si>
    <t>Door Casing/Trim</t>
  </si>
  <si>
    <t>Wood Shelving</t>
  </si>
  <si>
    <t>Roof Truss System</t>
  </si>
  <si>
    <t>Carpet &amp; Pad</t>
  </si>
  <si>
    <t>Carpet- Glue Down</t>
  </si>
  <si>
    <t>Carpet- Indoor/Outdoor</t>
  </si>
  <si>
    <t>Engineered Wood Flooring</t>
  </si>
  <si>
    <t>Prefinished Solid Wood Flooring</t>
  </si>
  <si>
    <t>Vinyl Sheet Flooring</t>
  </si>
  <si>
    <t>Vinyl Tile Flooring</t>
  </si>
  <si>
    <t>Vinyl Siding</t>
  </si>
  <si>
    <t>Interior Pre-Hung</t>
  </si>
  <si>
    <t>Storm Door</t>
  </si>
  <si>
    <t>Drywall Repair</t>
  </si>
  <si>
    <t>Water Heater- Electric- Complete w/ pan</t>
  </si>
  <si>
    <t>Water Heater- Gas- Complete w/ pan</t>
  </si>
  <si>
    <t>Ceiling Fan w/ Light</t>
  </si>
  <si>
    <t>Fluorescent Light Fixture</t>
  </si>
  <si>
    <t>Wire Whole UNIT Incl. receptacles/switches etc.</t>
  </si>
  <si>
    <t>Concrete Block</t>
  </si>
  <si>
    <t>Stud Wall Complete</t>
  </si>
  <si>
    <t>Exterior Wall Sheathing</t>
  </si>
  <si>
    <t>Roof Sheathing</t>
  </si>
  <si>
    <t>Toilet complete</t>
  </si>
  <si>
    <t>ADA Accessible Toilet complete</t>
  </si>
  <si>
    <t>Pedestal Sink complete</t>
  </si>
  <si>
    <t>Rough In Plumbing Per SF</t>
  </si>
  <si>
    <r>
      <t>Drywall, Taped/Finished, Ready For Prime/Paint</t>
    </r>
    <r>
      <rPr>
        <sz val="10"/>
        <rFont val="Calibri"/>
        <family val="2"/>
      </rPr>
      <t/>
    </r>
  </si>
  <si>
    <t>Porch Column Surrounds</t>
  </si>
  <si>
    <t>Fiber Cement Panels</t>
  </si>
  <si>
    <t>email:</t>
  </si>
  <si>
    <t>phone:</t>
  </si>
  <si>
    <t>fax:</t>
  </si>
  <si>
    <t>&lt;--- to be completed by an Estimator,</t>
  </si>
  <si>
    <t xml:space="preserve">      Contractor, Architect, or Engineer</t>
  </si>
  <si>
    <t>Other Income</t>
  </si>
  <si>
    <t>Parking Lot Maintenance</t>
  </si>
  <si>
    <t>Pool Maintenance</t>
  </si>
  <si>
    <t>Clubhouse Maintenance</t>
  </si>
  <si>
    <t>Supplies</t>
  </si>
  <si>
    <t>Accounting/Audit</t>
  </si>
  <si>
    <t>Real Estate Taxes</t>
  </si>
  <si>
    <t>Electricity</t>
  </si>
  <si>
    <t>Insurance</t>
  </si>
  <si>
    <t>Security</t>
  </si>
  <si>
    <t>Proforma Income Statement:</t>
  </si>
  <si>
    <t>Rental Income</t>
  </si>
  <si>
    <t>From Market Rate Units</t>
  </si>
  <si>
    <t>Vacancy Allowance =</t>
  </si>
  <si>
    <t>Effective Gross Income (EGI) =</t>
  </si>
  <si>
    <t>Administrative Expenses</t>
  </si>
  <si>
    <t>Operating Expenses</t>
  </si>
  <si>
    <t>Other Operating**</t>
  </si>
  <si>
    <t>Maintenance Expenses</t>
  </si>
  <si>
    <t>Other Maintenance**</t>
  </si>
  <si>
    <t>Other Taxes**</t>
  </si>
  <si>
    <t>Other Income / Rental Income =</t>
  </si>
  <si>
    <t xml:space="preserve"> must not exceed 3%</t>
  </si>
  <si>
    <t>Page 8</t>
  </si>
  <si>
    <t>Other Admin. Expenses**</t>
  </si>
  <si>
    <t>Funding:</t>
  </si>
  <si>
    <t>Source Code</t>
  </si>
  <si>
    <t>Type</t>
  </si>
  <si>
    <t>Status</t>
  </si>
  <si>
    <t>Amount of Funds</t>
  </si>
  <si>
    <t>Annual Debt Service</t>
  </si>
  <si>
    <t>Interest Rate</t>
  </si>
  <si>
    <t>Amortization Period (years)</t>
  </si>
  <si>
    <t>Term of Loan (years)</t>
  </si>
  <si>
    <t>Commitment Letter (Y/N)</t>
  </si>
  <si>
    <t>A</t>
  </si>
  <si>
    <t>B</t>
  </si>
  <si>
    <t>C</t>
  </si>
  <si>
    <t>D</t>
  </si>
  <si>
    <t>E</t>
  </si>
  <si>
    <t>F</t>
  </si>
  <si>
    <t>G</t>
  </si>
  <si>
    <t>H</t>
  </si>
  <si>
    <t>Source Code:</t>
  </si>
  <si>
    <t>Tax Credit Equity</t>
  </si>
  <si>
    <t>HOME (State)</t>
  </si>
  <si>
    <t>Conventional Financing</t>
  </si>
  <si>
    <t>Historic Tax Credits</t>
  </si>
  <si>
    <t>Federal Home Loan Bank</t>
  </si>
  <si>
    <t>RHS</t>
  </si>
  <si>
    <t>CDGB</t>
  </si>
  <si>
    <t>HOME (PJ)</t>
  </si>
  <si>
    <t>I</t>
  </si>
  <si>
    <t>J</t>
  </si>
  <si>
    <t>K</t>
  </si>
  <si>
    <t>L</t>
  </si>
  <si>
    <t>HUD (Specify program)</t>
  </si>
  <si>
    <t>R</t>
  </si>
  <si>
    <t>Construction Financing</t>
  </si>
  <si>
    <t>Permanent Financing</t>
  </si>
  <si>
    <t>Equity</t>
  </si>
  <si>
    <t>Bridge Financing</t>
  </si>
  <si>
    <t>Forgivable Loan</t>
  </si>
  <si>
    <t>Grant</t>
  </si>
  <si>
    <t>Status:</t>
  </si>
  <si>
    <t>Requested</t>
  </si>
  <si>
    <t>Approved</t>
  </si>
  <si>
    <t>Funding Codes:</t>
  </si>
  <si>
    <r>
      <t>Identify each source of debt and equity by Loan</t>
    </r>
    <r>
      <rPr>
        <b/>
        <sz val="10"/>
        <rFont val="Arial"/>
        <family val="2"/>
      </rPr>
      <t xml:space="preserve"> Source</t>
    </r>
    <r>
      <rPr>
        <sz val="10"/>
        <rFont val="Arial"/>
        <family val="2"/>
      </rPr>
      <t xml:space="preserve">, Loan </t>
    </r>
    <r>
      <rPr>
        <b/>
        <sz val="10"/>
        <rFont val="Arial"/>
        <family val="2"/>
      </rPr>
      <t>Type</t>
    </r>
    <r>
      <rPr>
        <sz val="10"/>
        <rFont val="Arial"/>
        <family val="2"/>
      </rPr>
      <t xml:space="preserve">, and Loan </t>
    </r>
    <r>
      <rPr>
        <b/>
        <sz val="10"/>
        <rFont val="Arial"/>
        <family val="2"/>
      </rPr>
      <t>Status</t>
    </r>
    <r>
      <rPr>
        <sz val="10"/>
        <rFont val="Arial"/>
        <family val="2"/>
      </rPr>
      <t>, by entering the indicated codes listed</t>
    </r>
  </si>
  <si>
    <t>Total:</t>
  </si>
  <si>
    <t xml:space="preserve">        Source Name:</t>
  </si>
  <si>
    <t xml:space="preserve">    Source Code:</t>
  </si>
  <si>
    <t>Source Address:</t>
  </si>
  <si>
    <t>Source Contact Name:</t>
  </si>
  <si>
    <t xml:space="preserve">      Contact Telephone:</t>
  </si>
  <si>
    <r>
      <t xml:space="preserve">below.  </t>
    </r>
    <r>
      <rPr>
        <b/>
        <sz val="10"/>
        <rFont val="Arial"/>
        <family val="2"/>
      </rPr>
      <t xml:space="preserve">Attach a copy of the commitment letter, </t>
    </r>
    <r>
      <rPr>
        <sz val="10"/>
        <rFont val="Arial"/>
        <family val="2"/>
      </rPr>
      <t>indicating the specific amount and purpose of its funding behind the</t>
    </r>
  </si>
  <si>
    <t>If used, what is the percentage of Tax-Exempt Bond financing to the Aggregate Basis of the development?</t>
  </si>
  <si>
    <t>Purchase of Land and Buildings</t>
  </si>
  <si>
    <t>Site Work</t>
  </si>
  <si>
    <t>Development Costs:</t>
  </si>
  <si>
    <t>Rehabilitation and New Construction</t>
  </si>
  <si>
    <t>Soft Costs</t>
  </si>
  <si>
    <t xml:space="preserve">   Environmental Review</t>
  </si>
  <si>
    <t>Syndication Costs</t>
  </si>
  <si>
    <t>Its:</t>
  </si>
  <si>
    <t xml:space="preserve">By:                                                                                                         Date: </t>
  </si>
  <si>
    <t>Development Reserves</t>
  </si>
  <si>
    <r>
      <t xml:space="preserve">For </t>
    </r>
    <r>
      <rPr>
        <b/>
        <sz val="10"/>
        <rFont val="Arial"/>
        <family val="2"/>
      </rPr>
      <t>adaptive reuse</t>
    </r>
    <r>
      <rPr>
        <sz val="10"/>
        <rFont val="Arial"/>
        <family val="2"/>
      </rPr>
      <t xml:space="preserve"> developments, separate any New Construction costs from Rehabilitation costs on this schedule.</t>
    </r>
  </si>
  <si>
    <t xml:space="preserve"> Adaptive Reuse</t>
  </si>
  <si>
    <t>Cost Summary:</t>
  </si>
  <si>
    <t>Hard Costs =</t>
  </si>
  <si>
    <t>Hard Costs / Total Development Costs =</t>
  </si>
  <si>
    <t xml:space="preserve">  Must be 65% or greater</t>
  </si>
  <si>
    <t>Contractor Cost Limits:</t>
  </si>
  <si>
    <t>General Requirements / Hard Construction Costs =</t>
  </si>
  <si>
    <t xml:space="preserve"> Must be 6% or less</t>
  </si>
  <si>
    <t xml:space="preserve"> Must be 8% or less</t>
  </si>
  <si>
    <t>Annual Operating Expense per Unit =</t>
  </si>
  <si>
    <t>Hard Construction Costs per Unit =</t>
  </si>
  <si>
    <t>Hard Construction Costs =</t>
  </si>
  <si>
    <t>Total Annual Rental Income</t>
  </si>
  <si>
    <t xml:space="preserve">                      On what page of the marketing plan is this preference/outreach described?</t>
  </si>
  <si>
    <t>3</t>
  </si>
  <si>
    <t>Syndication Information:</t>
  </si>
  <si>
    <t>Development Cost Summary:</t>
  </si>
  <si>
    <t>Itemized Costs</t>
  </si>
  <si>
    <t xml:space="preserve">        Qualifying Development Cost</t>
  </si>
  <si>
    <t xml:space="preserve"> Total Development Cost</t>
  </si>
  <si>
    <t xml:space="preserve"> Less Cost of Land</t>
  </si>
  <si>
    <t xml:space="preserve"> Less Portion of Federal Grant used to Finance</t>
  </si>
  <si>
    <t xml:space="preserve"> Less Nonpaying Excess Portion of Higher Quality</t>
  </si>
  <si>
    <t xml:space="preserve"> Less Historic Tax Credits (Residential Only)</t>
  </si>
  <si>
    <t xml:space="preserve"> Total Eligible Basis</t>
  </si>
  <si>
    <t xml:space="preserve"> Multiplied by Applicable Fraction</t>
  </si>
  <si>
    <r>
      <t xml:space="preserve"> QCT </t>
    </r>
    <r>
      <rPr>
        <sz val="10"/>
        <rFont val="Arial"/>
        <family val="2"/>
      </rPr>
      <t xml:space="preserve">or </t>
    </r>
    <r>
      <rPr>
        <b/>
        <sz val="10"/>
        <rFont val="Arial"/>
        <family val="2"/>
      </rPr>
      <t>DDA</t>
    </r>
    <r>
      <rPr>
        <sz val="10"/>
        <rFont val="Arial"/>
        <family val="2"/>
      </rPr>
      <t xml:space="preserve"> (basis boost)</t>
    </r>
  </si>
  <si>
    <t xml:space="preserve"> Total Qualified Basis</t>
  </si>
  <si>
    <r>
      <t xml:space="preserve">Consult your </t>
    </r>
    <r>
      <rPr>
        <b/>
        <sz val="10"/>
        <rFont val="Arial"/>
        <family val="2"/>
      </rPr>
      <t>tax attorney</t>
    </r>
    <r>
      <rPr>
        <sz val="10"/>
        <rFont val="Arial"/>
        <family val="2"/>
      </rPr>
      <t xml:space="preserve"> or </t>
    </r>
    <r>
      <rPr>
        <b/>
        <sz val="10"/>
        <rFont val="Arial"/>
        <family val="2"/>
      </rPr>
      <t xml:space="preserve">tax accountant </t>
    </r>
    <r>
      <rPr>
        <sz val="10"/>
        <rFont val="Arial"/>
        <family val="2"/>
      </rPr>
      <t>to determine which development costs should be included for tax credit purposes.</t>
    </r>
  </si>
  <si>
    <t xml:space="preserve"> a) Newly constructed and federally subsidized</t>
  </si>
  <si>
    <r>
      <t xml:space="preserve"> b) Newly constructed and </t>
    </r>
    <r>
      <rPr>
        <b/>
        <sz val="10"/>
        <rFont val="Arial"/>
        <family val="2"/>
      </rPr>
      <t>not</t>
    </r>
    <r>
      <rPr>
        <sz val="10"/>
        <rFont val="Arial"/>
        <family val="2"/>
      </rPr>
      <t xml:space="preserve"> </t>
    </r>
    <r>
      <rPr>
        <sz val="10"/>
        <rFont val="Arial"/>
        <family val="2"/>
      </rPr>
      <t>federally subsidized</t>
    </r>
  </si>
  <si>
    <t xml:space="preserve"> c) Existing building</t>
  </si>
  <si>
    <t xml:space="preserve"> d) Section 42(e) rehabilitation expenditures federally subsidized</t>
  </si>
  <si>
    <r>
      <t xml:space="preserve"> e) Section 42(e) rehabilitation expenditures </t>
    </r>
    <r>
      <rPr>
        <b/>
        <sz val="10"/>
        <rFont val="Arial"/>
        <family val="2"/>
      </rPr>
      <t xml:space="preserve">not </t>
    </r>
    <r>
      <rPr>
        <sz val="10"/>
        <rFont val="Arial"/>
        <family val="2"/>
      </rPr>
      <t>federally subsidized</t>
    </r>
  </si>
  <si>
    <t xml:space="preserve"> f) Not federally subsidized by reason of 40-50 rule under Sec. 42(i)(2)(E)</t>
  </si>
  <si>
    <t>Intend on syndicating tax credits for development?</t>
  </si>
  <si>
    <t>Type of offering:</t>
  </si>
  <si>
    <t>Public</t>
  </si>
  <si>
    <t>Private</t>
  </si>
  <si>
    <t>Type of investors:</t>
  </si>
  <si>
    <t>Individuals</t>
  </si>
  <si>
    <t>Corporations</t>
  </si>
  <si>
    <t>Name of Fund:</t>
  </si>
  <si>
    <t>Name of Syndicator:</t>
  </si>
  <si>
    <t>When will these funds be paid in?</t>
  </si>
  <si>
    <t>Itemized Ineligible Costs:</t>
  </si>
  <si>
    <t>* Per IRS Rev. ruling 2004-82.</t>
  </si>
  <si>
    <t>Building Information:</t>
  </si>
  <si>
    <t>BIN #</t>
  </si>
  <si>
    <t>Bldg.# or Letter</t>
  </si>
  <si>
    <t>Number &amp; Street Name</t>
  </si>
  <si>
    <t>Total Units</t>
  </si>
  <si>
    <t>Units by Bedroom Size</t>
  </si>
  <si>
    <r>
      <t xml:space="preserve">Complete the following information for </t>
    </r>
    <r>
      <rPr>
        <b/>
        <sz val="10"/>
        <rFont val="Arial"/>
        <family val="2"/>
      </rPr>
      <t>each residential rental building</t>
    </r>
    <r>
      <rPr>
        <sz val="10"/>
        <rFont val="Arial"/>
        <family val="2"/>
      </rPr>
      <t xml:space="preserve"> for which Low-Income Housing Tax Credits </t>
    </r>
    <r>
      <rPr>
        <b/>
        <sz val="10"/>
        <rFont val="Arial"/>
        <family val="2"/>
      </rPr>
      <t>are being</t>
    </r>
  </si>
  <si>
    <r>
      <t>requested</t>
    </r>
    <r>
      <rPr>
        <sz val="10"/>
        <rFont val="Arial"/>
        <family val="2"/>
      </rPr>
      <t xml:space="preserve">.  Each building must have a street address, </t>
    </r>
    <r>
      <rPr>
        <b/>
        <sz val="10"/>
        <rFont val="Arial"/>
        <family val="2"/>
      </rPr>
      <t>not a post office box</t>
    </r>
    <r>
      <rPr>
        <sz val="10"/>
        <rFont val="Arial"/>
        <family val="2"/>
      </rPr>
      <t>.  The owner must designate each building with a</t>
    </r>
  </si>
  <si>
    <r>
      <t>number or letter</t>
    </r>
    <r>
      <rPr>
        <sz val="10"/>
        <rFont val="Arial"/>
        <family val="2"/>
      </rPr>
      <t>.  Make extra copies as needed.</t>
    </r>
  </si>
  <si>
    <t xml:space="preserve">Anticipated </t>
  </si>
  <si>
    <r>
      <t xml:space="preserve">Placed-In-Service Date of the </t>
    </r>
    <r>
      <rPr>
        <b/>
        <sz val="10"/>
        <rFont val="Arial"/>
        <family val="2"/>
      </rPr>
      <t>first</t>
    </r>
    <r>
      <rPr>
        <sz val="10"/>
        <rFont val="Arial"/>
        <family val="2"/>
      </rPr>
      <t xml:space="preserve"> building in the development:</t>
    </r>
  </si>
  <si>
    <r>
      <t xml:space="preserve">Placed-In-Service Date of the </t>
    </r>
    <r>
      <rPr>
        <b/>
        <sz val="10"/>
        <rFont val="Arial"/>
        <family val="2"/>
      </rPr>
      <t>last</t>
    </r>
    <r>
      <rPr>
        <sz val="10"/>
        <rFont val="Arial"/>
        <family val="2"/>
      </rPr>
      <t xml:space="preserve"> building in the development:</t>
    </r>
  </si>
  <si>
    <t xml:space="preserve"> Verification of 10% Expenditure</t>
  </si>
  <si>
    <t xml:space="preserve"> Placed-In-Service</t>
  </si>
  <si>
    <t xml:space="preserve"> New Construction</t>
  </si>
  <si>
    <t xml:space="preserve"> Acquisition</t>
  </si>
  <si>
    <t xml:space="preserve"> Rehabilitation</t>
  </si>
  <si>
    <t xml:space="preserve"> Street Address:</t>
  </si>
  <si>
    <t xml:space="preserve"> City:</t>
  </si>
  <si>
    <t xml:space="preserve"> State:</t>
  </si>
  <si>
    <t xml:space="preserve"> Zip:</t>
  </si>
  <si>
    <t xml:space="preserve"> Developer Name:</t>
  </si>
  <si>
    <t xml:space="preserve"> Contact Name:</t>
  </si>
  <si>
    <t xml:space="preserve"> Telephone # :</t>
  </si>
  <si>
    <t xml:space="preserve"> Fax # :</t>
  </si>
  <si>
    <t xml:space="preserve"> Email Address:</t>
  </si>
  <si>
    <t xml:space="preserve"> Co-Developer:</t>
  </si>
  <si>
    <t xml:space="preserve"> Tax Attorney:</t>
  </si>
  <si>
    <t xml:space="preserve"> Consultant:</t>
  </si>
  <si>
    <t xml:space="preserve"> CPA Company:</t>
  </si>
  <si>
    <t xml:space="preserve"> Architect Company:</t>
  </si>
  <si>
    <t xml:space="preserve">  Zip:</t>
  </si>
  <si>
    <t xml:space="preserve"> Address:</t>
  </si>
  <si>
    <r>
      <t>If yes,</t>
    </r>
    <r>
      <rPr>
        <sz val="10"/>
        <rFont val="Arial"/>
        <family val="2"/>
      </rPr>
      <t xml:space="preserve"> provide attorney opinion on whether the proposal qualifies for tax credits on acquisition costs.</t>
    </r>
  </si>
  <si>
    <t>compared to market rate units in the development?</t>
  </si>
  <si>
    <t>Demolition of Concrete Block</t>
  </si>
  <si>
    <t>Demolition of Brick</t>
  </si>
  <si>
    <t>Demolition of Ornamental Railings- Stairs</t>
  </si>
  <si>
    <t>Demolish Roof System</t>
  </si>
  <si>
    <t>Demolish Exterior Wall</t>
  </si>
  <si>
    <t>Demolish Casing/Trim/Chair Rail/Molding</t>
  </si>
  <si>
    <t>Demolish Kitchen Cabinets</t>
  </si>
  <si>
    <t>Demolish Walls / Floor Insulation</t>
  </si>
  <si>
    <t>Demolish Attic Insulation</t>
  </si>
  <si>
    <t>Demolish Carpet and Pad</t>
  </si>
  <si>
    <t>Repair/Replace Subfloor and Vinyl</t>
  </si>
  <si>
    <t>Remove/Dispose Porch Columns</t>
  </si>
  <si>
    <t>Per SQ.</t>
  </si>
  <si>
    <t>Remove Drywall</t>
  </si>
  <si>
    <t>Remove Shower Door</t>
  </si>
  <si>
    <t>Will all low-income units be comparable in terms of construction quality and amenities when</t>
  </si>
  <si>
    <r>
      <t xml:space="preserve">Will </t>
    </r>
    <r>
      <rPr>
        <b/>
        <sz val="10"/>
        <rFont val="Arial"/>
        <family val="2"/>
      </rPr>
      <t xml:space="preserve">any </t>
    </r>
    <r>
      <rPr>
        <sz val="10"/>
        <rFont val="Arial"/>
        <family val="2"/>
      </rPr>
      <t>tenants pay parking fees?</t>
    </r>
  </si>
  <si>
    <t>Page 9</t>
  </si>
  <si>
    <t>Page 10</t>
  </si>
  <si>
    <t>Page 11</t>
  </si>
  <si>
    <t>Page 13</t>
  </si>
  <si>
    <r>
      <t>If yes,</t>
    </r>
    <r>
      <rPr>
        <sz val="10"/>
        <rFont val="Arial"/>
        <family val="2"/>
      </rPr>
      <t xml:space="preserve"> what was the date of the bond issuance?</t>
    </r>
  </si>
  <si>
    <r>
      <t>If yes,</t>
    </r>
    <r>
      <rPr>
        <sz val="10"/>
        <rFont val="Arial"/>
        <family val="2"/>
      </rPr>
      <t xml:space="preserve"> identify the type of project-based rental assistance:</t>
    </r>
  </si>
  <si>
    <t xml:space="preserve">       % of units:</t>
  </si>
  <si>
    <r>
      <t xml:space="preserve"> 50%</t>
    </r>
    <r>
      <rPr>
        <sz val="10"/>
        <rFont val="Arial"/>
        <family val="2"/>
      </rPr>
      <t xml:space="preserve"> or less of Area Median Income.</t>
    </r>
  </si>
  <si>
    <r>
      <t xml:space="preserve"> 60%</t>
    </r>
    <r>
      <rPr>
        <sz val="10"/>
        <rFont val="Arial"/>
        <family val="2"/>
      </rPr>
      <t xml:space="preserve"> or less of Area Median Income.</t>
    </r>
  </si>
  <si>
    <t>Funding Sources:</t>
  </si>
  <si>
    <t>Development Type:</t>
  </si>
  <si>
    <t>Contractor Profit and Overhead / Hard Construction Costs =</t>
  </si>
  <si>
    <t>Ineligible Costs:</t>
  </si>
  <si>
    <t>Page 14</t>
  </si>
  <si>
    <t>Acknowledgement and Agreements:</t>
  </si>
  <si>
    <t>1.</t>
  </si>
  <si>
    <t>2.</t>
  </si>
  <si>
    <t>3.</t>
  </si>
  <si>
    <t>Open Line Item For Developer's Use As Needed</t>
  </si>
  <si>
    <t>Total Construction</t>
  </si>
  <si>
    <t>General Requirements (max 6%)</t>
  </si>
  <si>
    <t>Contractor Profit and Overhead (max 8%)</t>
  </si>
  <si>
    <t>Total Project Development</t>
  </si>
  <si>
    <t>Total Project Development (less site work)</t>
  </si>
  <si>
    <t>Summary of</t>
  </si>
  <si>
    <t>Const Cost Addm.</t>
  </si>
  <si>
    <t>Difference</t>
  </si>
  <si>
    <t>Attics- R-38 Blown-In Recycled Cellulose</t>
  </si>
  <si>
    <t>Material Information / Notes/ Comments</t>
  </si>
  <si>
    <t>Reviewed and approved for submission by:</t>
  </si>
  <si>
    <t>(Company / Firm Name)</t>
  </si>
  <si>
    <t>(Date)</t>
  </si>
  <si>
    <t>(Name &amp; Title)</t>
  </si>
  <si>
    <t>4.</t>
  </si>
  <si>
    <t>5.</t>
  </si>
  <si>
    <t>6.</t>
  </si>
  <si>
    <t>7.</t>
  </si>
  <si>
    <t>8.</t>
  </si>
  <si>
    <t>9.</t>
  </si>
  <si>
    <t>If development is more than one building:</t>
  </si>
  <si>
    <t>10.</t>
  </si>
  <si>
    <t>11.</t>
  </si>
  <si>
    <t>12.</t>
  </si>
  <si>
    <t>13.</t>
  </si>
  <si>
    <t>14.</t>
  </si>
  <si>
    <t>15.</t>
  </si>
  <si>
    <t>16.</t>
  </si>
  <si>
    <t>17.</t>
  </si>
  <si>
    <t>Qty</t>
  </si>
  <si>
    <t>Unit Price</t>
  </si>
  <si>
    <t>Total Cost</t>
  </si>
  <si>
    <t>Clearing/Grubbing</t>
  </si>
  <si>
    <t>ACRE</t>
  </si>
  <si>
    <t>Per ACRE</t>
  </si>
  <si>
    <t>Excavate Lot To Proper Grade</t>
  </si>
  <si>
    <t>CY</t>
  </si>
  <si>
    <t>Per CY</t>
  </si>
  <si>
    <t>LF</t>
  </si>
  <si>
    <t>Per LF</t>
  </si>
  <si>
    <t>Water Line to Street &amp; Tie-In</t>
  </si>
  <si>
    <t>EA</t>
  </si>
  <si>
    <t>Per EA</t>
  </si>
  <si>
    <t>Sanitary Line To Street &amp; Tie-In</t>
  </si>
  <si>
    <t>Sanitary Sewer Manhole/Structure</t>
  </si>
  <si>
    <t>Storm Sewer</t>
  </si>
  <si>
    <t>Storm Sewer Manhole/Inlet Structure</t>
  </si>
  <si>
    <t>Gas Line- Complete</t>
  </si>
  <si>
    <t>Electric/Power Line To Unit</t>
  </si>
  <si>
    <t>Site Lighting-Complete- Per Light Pole</t>
  </si>
  <si>
    <t>POLES</t>
  </si>
  <si>
    <t>Per POLE</t>
  </si>
  <si>
    <t xml:space="preserve">Demolish/Dispose of Concrete  </t>
  </si>
  <si>
    <t>Demolish/Dispose of Asphalt</t>
  </si>
  <si>
    <t>Concrete Slab On Grade, incl. gravel &amp; vapor barrier</t>
  </si>
  <si>
    <t>SF</t>
  </si>
  <si>
    <t>Per SF</t>
  </si>
  <si>
    <t>Concrete Driveway- Finished</t>
  </si>
  <si>
    <t>SY</t>
  </si>
  <si>
    <t>Per SY</t>
  </si>
  <si>
    <t>Concrete Sidewalk- Finished</t>
  </si>
  <si>
    <t>Concrete Curb &amp; Gutter</t>
  </si>
  <si>
    <t>Parking Striping &amp; Signage</t>
  </si>
  <si>
    <t>LS</t>
  </si>
  <si>
    <t>Per LS</t>
  </si>
  <si>
    <t>Dumpster Pad &amp; Fencing- Complete</t>
  </si>
  <si>
    <t>Masonry</t>
  </si>
  <si>
    <t>Brick Veneer</t>
  </si>
  <si>
    <t>Metals</t>
  </si>
  <si>
    <t>Support Column</t>
  </si>
  <si>
    <t>3/4" Tongue &amp; Groove Floor Sheathing</t>
  </si>
  <si>
    <t>Insulation</t>
  </si>
  <si>
    <t>Attics- R-38 Blown-In</t>
  </si>
  <si>
    <t>House Wrap- Fully Taped</t>
  </si>
  <si>
    <t>Fiber Cement Board Siding- Plank Type</t>
  </si>
  <si>
    <t>Fiber Cement Board Siding- Shingle Type</t>
  </si>
  <si>
    <t>SQ</t>
  </si>
  <si>
    <t xml:space="preserve">Exterior Pre-Hung, Metal Door- Standard </t>
  </si>
  <si>
    <t xml:space="preserve">ADA Exterior Pre-Hung, Metal Door- Standard </t>
  </si>
  <si>
    <t>Medicine Cabinet- Basic</t>
  </si>
  <si>
    <t>Mirror- Plate Glass</t>
  </si>
  <si>
    <r>
      <t>If yes,</t>
    </r>
    <r>
      <rPr>
        <sz val="10"/>
        <rFont val="Arial"/>
        <family val="2"/>
      </rPr>
      <t xml:space="preserve"> what %?</t>
    </r>
  </si>
  <si>
    <t>Bathtub-Standard</t>
  </si>
  <si>
    <t>Shower Stall- Standard</t>
  </si>
  <si>
    <t>ADA Accessible Shower Stall/Unit</t>
  </si>
  <si>
    <t>Bathroom Sink Faucet- Standard</t>
  </si>
  <si>
    <t>Interior Light Fixture- Standard</t>
  </si>
  <si>
    <t>Exterior Light Fixture- Standard</t>
  </si>
  <si>
    <t>Exterior Spot/Flood Light- Standard</t>
  </si>
  <si>
    <t>400 Amp service with two meters and disconnect</t>
  </si>
  <si>
    <t>HVAC</t>
  </si>
  <si>
    <t>Air Handler</t>
  </si>
  <si>
    <t>Programmable Thermostat</t>
  </si>
  <si>
    <t>Interior Painting Drywall Sprayed</t>
  </si>
  <si>
    <t>Interior Painting Doors</t>
  </si>
  <si>
    <t>Interior Painting Base and Window Casing</t>
  </si>
  <si>
    <t>Plumbing</t>
  </si>
  <si>
    <t>Electrical / Lighting</t>
  </si>
  <si>
    <t>Miscellaneous / Other Items Not Included</t>
  </si>
  <si>
    <t>Framing / Rough Carpentry</t>
  </si>
  <si>
    <t>Finish / Trim Carpentry</t>
  </si>
  <si>
    <t>Miscellaneous / Other items not included</t>
  </si>
  <si>
    <t>CONSTRUCTION COST SUMMARY</t>
  </si>
  <si>
    <t>Federal Funds Summary (Please select all that are applicable):</t>
  </si>
  <si>
    <t xml:space="preserve"> HOME Funds (State)</t>
  </si>
  <si>
    <t xml:space="preserve"> HOME Funds (Local Participating Jurisdiction)</t>
  </si>
  <si>
    <t xml:space="preserve"> Other Federal Funding - Please identify:</t>
  </si>
  <si>
    <t xml:space="preserve"> RHS Section 514, 515, or 516</t>
  </si>
  <si>
    <r>
      <t>If yes,</t>
    </r>
    <r>
      <rPr>
        <sz val="10"/>
        <rFont val="Arial"/>
        <family val="2"/>
      </rPr>
      <t xml:space="preserve"> have the federal grants been removed from basis?</t>
    </r>
  </si>
  <si>
    <t xml:space="preserve"> 9% Tax Credit</t>
  </si>
  <si>
    <r>
      <t xml:space="preserve">Are there any federal </t>
    </r>
    <r>
      <rPr>
        <b/>
        <sz val="10"/>
        <rFont val="Arial"/>
        <family val="2"/>
      </rPr>
      <t>grants</t>
    </r>
    <r>
      <rPr>
        <sz val="10"/>
        <rFont val="Arial"/>
        <family val="2"/>
      </rPr>
      <t xml:space="preserve"> included in the funding sources?</t>
    </r>
  </si>
  <si>
    <t>Page 15</t>
  </si>
  <si>
    <t>Data Entry Instructions:</t>
  </si>
  <si>
    <t xml:space="preserve"> Initial Application</t>
  </si>
  <si>
    <t>Total # of HOME-Assisted Units:</t>
  </si>
  <si>
    <t>HOME-Assisted Units Fixed or Floating?</t>
  </si>
  <si>
    <t>Fixed</t>
  </si>
  <si>
    <t>Floating</t>
  </si>
  <si>
    <r>
      <t xml:space="preserve">appropriate </t>
    </r>
    <r>
      <rPr>
        <b/>
        <sz val="10"/>
        <rFont val="Arial"/>
        <family val="2"/>
      </rPr>
      <t>Tab</t>
    </r>
    <r>
      <rPr>
        <sz val="10"/>
        <rFont val="Arial"/>
        <family val="2"/>
      </rPr>
      <t xml:space="preserve"> in the Application package.</t>
    </r>
  </si>
  <si>
    <t xml:space="preserve"> Tax Exempt Bond</t>
  </si>
  <si>
    <t xml:space="preserve"> Other:</t>
  </si>
  <si>
    <t xml:space="preserve"> HUD rental assistance. ID HUD type:</t>
  </si>
  <si>
    <t>HUD Utility Schedule Model</t>
  </si>
  <si>
    <t>Revenue</t>
  </si>
  <si>
    <t>Non-Revenue</t>
  </si>
  <si>
    <t>Mgr/Maint/Security Units:</t>
  </si>
  <si>
    <t>Previous ID #</t>
  </si>
  <si>
    <t>HUD (developments with HUD PBRA)</t>
  </si>
  <si>
    <t>Contractor Contingency</t>
  </si>
  <si>
    <t>Development located within city limits?</t>
  </si>
  <si>
    <t>Listed on National Register of Historic Places?</t>
  </si>
  <si>
    <r>
      <t>If yes,</t>
    </r>
    <r>
      <rPr>
        <sz val="10"/>
        <rFont val="Arial"/>
        <family val="2"/>
      </rPr>
      <t xml:space="preserve"> is the development still under the initial Tax-Exempt Bond compliance period?</t>
    </r>
  </si>
  <si>
    <t>Has or will a waiver of the 10-year holding requirement be requested from the Department of Treasury?</t>
  </si>
  <si>
    <r>
      <t xml:space="preserve">Will there be any </t>
    </r>
    <r>
      <rPr>
        <b/>
        <sz val="10"/>
        <rFont val="Arial"/>
        <family val="2"/>
      </rPr>
      <t>project-based</t>
    </r>
    <r>
      <rPr>
        <sz val="10"/>
        <rFont val="Arial"/>
        <family val="2"/>
      </rPr>
      <t xml:space="preserve"> rental assistance if the proposed development is awarded tax credits?</t>
    </r>
  </si>
  <si>
    <t xml:space="preserve"> Placed-In-Service Application</t>
  </si>
  <si>
    <t>→</t>
  </si>
  <si>
    <t>Circle the effective date found at the top of the rent limit table.</t>
  </si>
  <si>
    <t># BR</t>
  </si>
  <si>
    <t xml:space="preserve"> </t>
  </si>
  <si>
    <t>Is the development located in an area eligible for National Non-Metro Rent limits?</t>
  </si>
  <si>
    <r>
      <rPr>
        <sz val="10"/>
        <rFont val="Calibri"/>
        <family val="2"/>
      </rPr>
      <t xml:space="preserve">    →     </t>
    </r>
    <r>
      <rPr>
        <sz val="10"/>
        <rFont val="Arial"/>
        <family val="2"/>
      </rPr>
      <t>Use the USDA website to determine eligibility:</t>
    </r>
  </si>
  <si>
    <t>Nat Non-Met</t>
  </si>
  <si>
    <t>County Specific</t>
  </si>
  <si>
    <t>Does the development have HOME funds?</t>
  </si>
  <si>
    <t>1BR</t>
  </si>
  <si>
    <t>2BR</t>
  </si>
  <si>
    <t>3BR</t>
  </si>
  <si>
    <t>4BR</t>
  </si>
  <si>
    <t>Space Heating</t>
  </si>
  <si>
    <t>Lighting/Other</t>
  </si>
  <si>
    <t>Air Conditioning</t>
  </si>
  <si>
    <t xml:space="preserve"> Must be 5% or less for NC, 10% or less for A/R</t>
  </si>
  <si>
    <t>Contractor Contingency / Hard Construction Costs =</t>
  </si>
  <si>
    <t>Acquisition/Rehabilitation</t>
  </si>
  <si>
    <r>
      <rPr>
        <b/>
        <sz val="10"/>
        <rFont val="Arial"/>
        <family val="2"/>
      </rPr>
      <t xml:space="preserve">If eligible for National Non-Metro, </t>
    </r>
    <r>
      <rPr>
        <sz val="10"/>
        <rFont val="Arial"/>
        <family val="2"/>
      </rPr>
      <t>which rents does the owner elect to use for all LIHTC designated units?</t>
    </r>
  </si>
  <si>
    <t xml:space="preserve">Have the HOME units been designated using a proportional number of each size unit? </t>
  </si>
  <si>
    <t>Development Total Units</t>
  </si>
  <si>
    <t>County location of Development</t>
  </si>
  <si>
    <r>
      <t xml:space="preserve">Effective date of applicable </t>
    </r>
    <r>
      <rPr>
        <b/>
        <u/>
        <sz val="10"/>
        <rFont val="Arial"/>
        <family val="2"/>
      </rPr>
      <t>county specific LIHTC</t>
    </r>
    <r>
      <rPr>
        <sz val="10"/>
        <rFont val="Arial"/>
        <family val="2"/>
      </rPr>
      <t xml:space="preserve"> rent limits</t>
    </r>
  </si>
  <si>
    <r>
      <t xml:space="preserve">Effective date of the </t>
    </r>
    <r>
      <rPr>
        <b/>
        <u/>
        <sz val="10"/>
        <rFont val="Arial"/>
        <family val="2"/>
      </rPr>
      <t>National Non-Metro</t>
    </r>
    <r>
      <rPr>
        <sz val="10"/>
        <rFont val="Arial"/>
        <family val="2"/>
      </rPr>
      <t xml:space="preserve"> rent limits</t>
    </r>
  </si>
  <si>
    <t>Total number of HOME assisted units</t>
  </si>
  <si>
    <t>HOME units designated proportionally</t>
  </si>
  <si>
    <t>HOME units designated by BR size</t>
  </si>
  <si>
    <r>
      <t xml:space="preserve">Attach a </t>
    </r>
    <r>
      <rPr>
        <b/>
        <sz val="10"/>
        <rFont val="Arial"/>
        <family val="2"/>
      </rPr>
      <t>separate sheet</t>
    </r>
    <r>
      <rPr>
        <sz val="10"/>
        <rFont val="Arial"/>
        <family val="2"/>
      </rPr>
      <t xml:space="preserve"> to this page of the application: the </t>
    </r>
    <r>
      <rPr>
        <b/>
        <sz val="10"/>
        <rFont val="Arial"/>
        <family val="2"/>
      </rPr>
      <t>HOME rent limits</t>
    </r>
    <r>
      <rPr>
        <sz val="10"/>
        <rFont val="Arial"/>
        <family val="2"/>
      </rPr>
      <t xml:space="preserve"> found on the SC Housing website</t>
    </r>
  </si>
  <si>
    <t>Effective date of the HOME rent limits</t>
  </si>
  <si>
    <t>Date of last Certificate of Occupancy</t>
  </si>
  <si>
    <r>
      <t xml:space="preserve">Attach a </t>
    </r>
    <r>
      <rPr>
        <b/>
        <sz val="10"/>
        <rFont val="Arial"/>
        <family val="2"/>
      </rPr>
      <t xml:space="preserve">separate sheet </t>
    </r>
    <r>
      <rPr>
        <sz val="10"/>
        <rFont val="Arial"/>
        <family val="2"/>
      </rPr>
      <t xml:space="preserve">to this page of the application: the </t>
    </r>
    <r>
      <rPr>
        <b/>
        <sz val="10"/>
        <rFont val="Arial"/>
        <family val="2"/>
      </rPr>
      <t>county specific LIHTC rent limits</t>
    </r>
    <r>
      <rPr>
        <sz val="10"/>
        <rFont val="Arial"/>
        <family val="2"/>
      </rPr>
      <t xml:space="preserve"> found on the SC Housing website</t>
    </r>
  </si>
  <si>
    <r>
      <t xml:space="preserve">Attach a </t>
    </r>
    <r>
      <rPr>
        <b/>
        <sz val="10"/>
        <rFont val="Arial"/>
        <family val="2"/>
      </rPr>
      <t>separate sheet</t>
    </r>
    <r>
      <rPr>
        <sz val="10"/>
        <rFont val="Arial"/>
        <family val="2"/>
      </rPr>
      <t xml:space="preserve"> to this page of the application: the </t>
    </r>
    <r>
      <rPr>
        <b/>
        <sz val="10"/>
        <rFont val="Arial"/>
        <family val="2"/>
      </rPr>
      <t>National Non-Metro rent limits</t>
    </r>
    <r>
      <rPr>
        <sz val="10"/>
        <rFont val="Arial"/>
        <family val="2"/>
      </rPr>
      <t xml:space="preserve"> found on the SC Housing website</t>
    </r>
  </si>
  <si>
    <r>
      <t xml:space="preserve">ALL HOME DESIGNATED UNITS MUST USE THE </t>
    </r>
    <r>
      <rPr>
        <b/>
        <i/>
        <u/>
        <sz val="10"/>
        <rFont val="Arial"/>
        <family val="2"/>
      </rPr>
      <t>LOWER</t>
    </r>
    <r>
      <rPr>
        <i/>
        <sz val="10"/>
        <rFont val="Arial"/>
        <family val="2"/>
      </rPr>
      <t xml:space="preserve"> OF EITHER THE HOME RENT LIMITS OR THE COUNTY SPECIFIC LIHTC RENT LIMITS.  HOME DESIGNATED UNITS MAY NOT USE THE NATIONAL NON-METRO RENT LIMITS.</t>
    </r>
  </si>
  <si>
    <r>
      <t xml:space="preserve">ALL LIHTC UNITS THAT ARE NOT DESIGNATED AS HOME UNITS MAY USE </t>
    </r>
    <r>
      <rPr>
        <b/>
        <i/>
        <u/>
        <sz val="10"/>
        <rFont val="Arial"/>
        <family val="2"/>
      </rPr>
      <t>EITHER</t>
    </r>
    <r>
      <rPr>
        <b/>
        <i/>
        <sz val="10"/>
        <rFont val="Arial"/>
        <family val="2"/>
      </rPr>
      <t xml:space="preserve"> </t>
    </r>
    <r>
      <rPr>
        <i/>
        <sz val="10"/>
        <rFont val="Arial"/>
        <family val="2"/>
      </rPr>
      <t xml:space="preserve">THE COUNTY SPECIFIC LIHTC RENT LIMITS </t>
    </r>
    <r>
      <rPr>
        <b/>
        <i/>
        <u/>
        <sz val="10"/>
        <rFont val="Arial"/>
        <family val="2"/>
      </rPr>
      <t>OR</t>
    </r>
    <r>
      <rPr>
        <i/>
        <sz val="10"/>
        <rFont val="Arial"/>
        <family val="2"/>
      </rPr>
      <t xml:space="preserve"> THE </t>
    </r>
    <r>
      <rPr>
        <b/>
        <i/>
        <u/>
        <sz val="10"/>
        <rFont val="Arial"/>
        <family val="2"/>
      </rPr>
      <t>HIGHER</t>
    </r>
    <r>
      <rPr>
        <i/>
        <sz val="10"/>
        <rFont val="Arial"/>
        <family val="2"/>
      </rPr>
      <t xml:space="preserve"> NATIONAL NON-METRO RENT LIMITS.  ALL NON-HOME DESIGNATED LIHTC UNITS IN THE DEVELOPMENT MUST USE THE SAME RENT LIMITS.  COUNTY SPECIFIC LIHTC RENT LIMITS AND NATIONAL NON-METRO RENT LIMITS CANNOT BE USED TOGETHER IN THE SAME DEVELOPMENT.</t>
    </r>
  </si>
  <si>
    <t>Duplex</t>
  </si>
  <si>
    <t>Single Family House (Detached)</t>
  </si>
  <si>
    <t>Garden Apartment (2 floors or less)</t>
  </si>
  <si>
    <t>Triplex/Quadplex</t>
  </si>
  <si>
    <t>Townhouse/Rowhouse</t>
  </si>
  <si>
    <t>Detached Clubhouse</t>
  </si>
  <si>
    <t># Older Persons (55+) Units:</t>
  </si>
  <si>
    <t># Elderly Persons (62+) Units:</t>
  </si>
  <si>
    <t>Construction Cost Addendum</t>
  </si>
  <si>
    <t>General Requirements:</t>
  </si>
  <si>
    <t>Itemized General Requirement Costs               (enter description)</t>
  </si>
  <si>
    <t>Project Manager/Staff</t>
  </si>
  <si>
    <t>Estimating/Scheduling</t>
  </si>
  <si>
    <t>Site Signage</t>
  </si>
  <si>
    <t>Temporary Toilets</t>
  </si>
  <si>
    <t>Dumpsters</t>
  </si>
  <si>
    <t>Equipment Rental</t>
  </si>
  <si>
    <t>Permits</t>
  </si>
  <si>
    <t>Engineering</t>
  </si>
  <si>
    <t>Surveying</t>
  </si>
  <si>
    <t>Temporary Utilities</t>
  </si>
  <si>
    <t xml:space="preserve">Itemized Costs              </t>
  </si>
  <si>
    <t>Permanent Loan Closing</t>
  </si>
  <si>
    <t>Safety Expenses</t>
  </si>
  <si>
    <t>Permanent Loan Costs</t>
  </si>
  <si>
    <t xml:space="preserve">Appraisal </t>
  </si>
  <si>
    <t>Ineligible Accounting Costs</t>
  </si>
  <si>
    <t>Construction Interest</t>
  </si>
  <si>
    <t>Non-Construction Financing Fees</t>
  </si>
  <si>
    <t>Bridge Loan Expenses</t>
  </si>
  <si>
    <t>Ineligible Insurance Costs</t>
  </si>
  <si>
    <t>Land</t>
  </si>
  <si>
    <t>Demolition</t>
  </si>
  <si>
    <t>Rent Up Expenses</t>
  </si>
  <si>
    <t>Prorated Real Estate Legal (Acq/Reh)</t>
  </si>
  <si>
    <t>Ineligible Real Estate Brokerage</t>
  </si>
  <si>
    <t>Commercial Space</t>
  </si>
  <si>
    <t>Acquired Assets</t>
  </si>
  <si>
    <t>Credit Enhancement</t>
  </si>
  <si>
    <t>Ineligible Taxes</t>
  </si>
  <si>
    <t>Soft Cost Contingency</t>
  </si>
  <si>
    <t>Located in an Opportunity Zone?</t>
  </si>
  <si>
    <t xml:space="preserve">Phase I </t>
  </si>
  <si>
    <t>Phase II</t>
  </si>
  <si>
    <t>NEPA</t>
  </si>
  <si>
    <r>
      <t xml:space="preserve">Provide an itemized listing of each of the costs that make up the </t>
    </r>
    <r>
      <rPr>
        <b/>
        <u/>
        <sz val="10"/>
        <rFont val="Arial"/>
        <family val="2"/>
      </rPr>
      <t>General Requirements</t>
    </r>
    <r>
      <rPr>
        <sz val="10"/>
        <rFont val="Arial"/>
        <family val="2"/>
      </rPr>
      <t xml:space="preserve"> to populate the Total Development Cost Schedule</t>
    </r>
  </si>
  <si>
    <r>
      <t xml:space="preserve">Provide an itemized listing of each of the costs that make up the </t>
    </r>
    <r>
      <rPr>
        <b/>
        <u/>
        <sz val="10"/>
        <rFont val="Arial"/>
        <family val="2"/>
      </rPr>
      <t>Ineligible Costs</t>
    </r>
    <r>
      <rPr>
        <sz val="10"/>
        <rFont val="Arial"/>
        <family val="2"/>
      </rPr>
      <t xml:space="preserve"> to populate the  Development Cost Summary</t>
    </r>
  </si>
  <si>
    <t xml:space="preserve">    Off-Site Improvements</t>
  </si>
  <si>
    <t>Market Study Review</t>
  </si>
  <si>
    <t>Tax Credit Reservation</t>
  </si>
  <si>
    <t>City/County Requirements</t>
  </si>
  <si>
    <t>DOT Requirements</t>
  </si>
  <si>
    <t>Depreciable FF&amp;E</t>
  </si>
  <si>
    <t xml:space="preserve">Plan/Spec/Site Review </t>
  </si>
  <si>
    <t>Application</t>
  </si>
  <si>
    <t>Trailers/Site Office</t>
  </si>
  <si>
    <t>Communication (cell phones, radios)</t>
  </si>
  <si>
    <t>Cleaning (Site)</t>
  </si>
  <si>
    <t>Cleaning (Units)</t>
  </si>
  <si>
    <t>Insurance - Gen Liability</t>
  </si>
  <si>
    <t>Temporary Fencing/SWPPP</t>
  </si>
  <si>
    <t>Insurance - P&amp;P Bonds</t>
  </si>
  <si>
    <t>Insurance - Builder's Risk</t>
  </si>
  <si>
    <t>Itemized Ineligible Costs                    (enter description)</t>
  </si>
  <si>
    <t>Non-Construction Consultant Fees</t>
  </si>
  <si>
    <t>Required Ineligible Costs</t>
  </si>
  <si>
    <t>SCSHFDA Application/Allocation Fees*</t>
  </si>
  <si>
    <t>Potential Ineligible Costs</t>
  </si>
  <si>
    <t>Ineligible Transfer Tax</t>
  </si>
  <si>
    <t>Prorated Title and Recording (Acq/Reh)</t>
  </si>
  <si>
    <t>Total Ineligible Costs Excluding Land**</t>
  </si>
  <si>
    <t>TOTAL DEVT. COST</t>
  </si>
  <si>
    <t>Testing - Concrete</t>
  </si>
  <si>
    <t>Testing - Water/Sewer</t>
  </si>
  <si>
    <t>Testing - Soil</t>
  </si>
  <si>
    <t>Applicant Information:</t>
  </si>
  <si>
    <t>Development (cont.):</t>
  </si>
  <si>
    <t>Applicant Information (cont.):</t>
  </si>
  <si>
    <t>Site Control (Parcel 1):</t>
  </si>
  <si>
    <t>Site Control (Parcel 2, if needed):</t>
  </si>
  <si>
    <t>Development Cost Detail:</t>
  </si>
  <si>
    <t>Rent Limit Addendum:</t>
  </si>
  <si>
    <t>Enter Building Designations and Addresses as they should appear on the 8609s.</t>
  </si>
  <si>
    <t>Itemized Costs by Category:</t>
  </si>
  <si>
    <t>Bath Accessory- Basic (e.g., towel ring, towel bar, etc.)</t>
  </si>
  <si>
    <t>Misc. Equipment Connection (e.g., HVAC unit, etc.)</t>
  </si>
  <si>
    <t>Window Casing/Trim</t>
  </si>
  <si>
    <t>1st Floor - Joist /Truss  System</t>
  </si>
  <si>
    <t>Rubberized Flashing at Doors/Windows</t>
  </si>
  <si>
    <t>Remove/Dispose Gutters/Downspouts</t>
  </si>
  <si>
    <t>Demolish Interior/Exterior Door</t>
  </si>
  <si>
    <t>Suspended/Drop Ceiling incl. Grid- Complete</t>
  </si>
  <si>
    <t>Remove Suspended/Drop Ceiling incl. Grid- Complete</t>
  </si>
  <si>
    <t>Rough In Plumbing Per Fixture</t>
  </si>
  <si>
    <t>Bathtub &amp; Shower Combo- Fiberglass Standard</t>
  </si>
  <si>
    <t>Remove/Dispose of Toilet/Tub/Sink, etc.</t>
  </si>
  <si>
    <t>Remove/Dispose of Water Heater, etc.</t>
  </si>
  <si>
    <t>150 AMP Service Panel w/ breakers, meter &amp; mast, etc.</t>
  </si>
  <si>
    <t>200 AMP Service Panel w/ breakers, meter, mast, etc.</t>
  </si>
  <si>
    <t>Remove/Dispose of Light Fixture/Ceiling Fan</t>
  </si>
  <si>
    <t>Remove/Dispose of HVAC Unit/Air Handler/Furnace, etc.</t>
  </si>
  <si>
    <t>Flexible Ductwork System, Registers, etc.- ENTIRE UNIT</t>
  </si>
  <si>
    <t>Exterior Trim and Accessories</t>
  </si>
  <si>
    <t>Demolition of Existing Structures/Buildings</t>
  </si>
  <si>
    <t># 3+ Bedroom Units:</t>
  </si>
  <si>
    <t>From Low Income Units</t>
  </si>
  <si>
    <t>Energy Star 15 SEER HVAC/Heat Pump- 2 Ton</t>
  </si>
  <si>
    <t xml:space="preserve"> duration of the extended use period.</t>
  </si>
  <si>
    <t xml:space="preserve"> This Application includes a notarized letter</t>
  </si>
  <si>
    <t xml:space="preserve"> affirming a knowing and voluntary waiver of the</t>
  </si>
  <si>
    <t xml:space="preserve"> right to request a qualified contract for the </t>
  </si>
  <si>
    <t>** Please include notarized letter behind this page of application</t>
  </si>
  <si>
    <t>Page 12</t>
  </si>
  <si>
    <t>Landscaping</t>
  </si>
  <si>
    <t>I certify that I have not been indicted, charged, convicted of or had a civil judgment rendered against me for a criminal offense in connection with obtaining, attempting to obtain, or performing a public transaction or contract, violation of Federal or State antitrust statutes or commission of embezzlement, theft, forgery, bribery, falsification or destruction of records, making false statements, or receiving stolen property. I further certify that I have not been debarred, suspended, proposed for debarment or suspension, declared ineligible or voluntarily excluded from any transactions or construction developments involving the use of any governmental funds, including but not limited to CDBG, RHS, Federal Home Loan Bank, HOME, National HTF, LIHTC, any state’s funds, etc.</t>
  </si>
  <si>
    <t>I certify that neither the owner nor any of its related entities or its officers, principals, shareholders or partners owes the South Carolina State Housing Finance and Development Authority (“Authority”) any unpaid fees or charges.</t>
  </si>
  <si>
    <t>I am responsible for ensuring that the proposed development consists or will consist of a qualified low-income building(s) as defined in section 42 of the Internal Revenue Code, as amended, and will satisfy all applicable requirements of federal tax law in the acquisition, rehabilitation, or construction and operation of the development to receive the Low-Income Housing Credit (“Credit” or “Credits”). I understand and agree that the development will be affirmatively marketed, and will be made available for occupancy by all persons regardless of race, national origin, religion, creed or sex, age, and handicap. I understand and agree to minimize the involuntary displacement of Low-Income Households, if applicable.</t>
  </si>
  <si>
    <t>I am responsible for all calculations and figures relating to the determination of the eligible basis of the building. I understand and agree that the amount of the Credit is calculated in reliance upon the figures that I submit as to eligible and qualified basis. I understand that my estimates and calculations as to the amount, if any, of Credit necessary for the development to achieve financial feasibility for the Credit period and the estimates and calculations made by the Authority as to the amount, if any, of Credit necessary for the development to achieve financial feasibility for the Credit period may reach different results. In the event of any disagreement as to the appropriate amount, if any, of Credit to be reserved or allocated to the development, I agree to be bound by the results of the estimates and calculations made by the Authority.</t>
  </si>
  <si>
    <t>I understand that the actual amount of Credit allocated may vary from the amount initially reserved due to: (a) the determination by the Authority as to the amount of Credit necessary for the financial feasibility of the development and its viability as a qualified Low-Income Housing Development; (b) revisions in the calculations of eligible and qualified basis as finally determined; (c) fluctuations in the prevailing Credit percentage; (d) availability of the Credit.</t>
  </si>
  <si>
    <t>I understand and agree that neither the Authority nor any of its individual directors, employees, members, officers or agents assumes any responsibility or makes any representations with respect to the feasibility or viability of the development, the availability of or the amount of the Credit, or the validity or propriety of the allocation of the Credit. Furthermore, neither the Authority nor any of its individual directors, employees, members, officers or agents makes any independent investigation as to the eligible and qualified basis and I understand and agree that any and all Credit awards or amounts are based solely on representations made by me.</t>
  </si>
  <si>
    <t>I understand that the requirements regarding the making of applications for the Credits and the terms of any reservation or allocation are subject to change at any time by federal or State law, federal or State regulations, or Authority procedures. I understand that the Authority may not notify me as to any federal or state law or regulations promulgated or to be promulgated. I understand and agree that it is my responsibility to seek the advice of my attorney, accountant or other tax adviser to ensure present and future compliance with all laws, regulations, or procedures which may affect my development or the units contained therein.</t>
  </si>
  <si>
    <t>I understand that reservations of Credits are not transferable. I further understand that any change in the makeup of the owner entity (general partner(s), partnership, individuals, etc.) applying for an allocation of Credits or in the location of the development will void any application that I have made or any reservation that I may receive as a result of such application.</t>
  </si>
  <si>
    <t>I certify that a true, exact, and complete copy of this application, including all supporting documentation enclosed herewith, has been provided to the tax attorney and tax accountant who provided the required attorney's opinions and accountant's opinions accompanying this application.</t>
  </si>
  <si>
    <t>I understand that any changes to the development made following initial submission of an application concerning the number and type of units/buildings, the development budget, or financial arrangements may result in a withdrawal of any Credit reservation or allocation. I hereby certify that I will submit any revisions with evidence to support any modifications and obtain Authority consent prior to finalizing such modifications.</t>
  </si>
  <si>
    <t>I understand and agree that, as a precondition to receiving an allocation of Credits, I shall meet certain conditions prior to allocation, shall pay all applicable fees, and shall impose restrictive covenants on the property in the form required by the Authority.</t>
  </si>
  <si>
    <t>I understand and agree that to the greatest extent feasible, opportunities for training and employment arising in connection with the planning and implementation of any development and contracts for work to be performed in connection with any development, including but not limited to, finance, planning, consulting, design architecture, marketing, building construction, property management or maintenance, will be made available and awarded to businesses which are owned in whole or in part by minority persons and/or women.</t>
  </si>
  <si>
    <t>I agree to pay such monitoring fees as the Authority may determine necessary. I understand and agree that this fee may increase during the compliance period or extended use period. I understand and agree that the record keeping and record retention requirements of the Internal Revenue Service will be met and maintained in the manner prescribed by the Authority. I understand and agree that compliance requirements are detailed in the Compliance Monitoring manual, and I understand that these requirements may change and I agree to any changes that the Authority may deem necessary. I understand and agree that any and all forms or documents provided by the Authority must be used in the manner prescribed, and agree that exceptions or substitutions may not be made without the Authority's express written consent.</t>
  </si>
  <si>
    <t>I understand and agree that my application for Credits, all attachments thereto, all correspondence relating to my application in particular or the Credit in general, Authority generated documents related to my application, and any and all information related to compliance or findings of noncompliance may be subject to a request for disclosure. I further understand and agree that my application for Credits and the attachments thereto may include taxpayer and return information as defined by the Internal Revenue Code and/or the Internal Revenue Service. I hereby expressly consent to the disclosure of such information. Furthermore, I expressly consent to the publication of my application, and all attachments thereto, on the Authority’s website.</t>
  </si>
  <si>
    <t>I understand that if the above are determined to be false, I may be subject to immediate suspension from all Authority programs. I understand that any misrepresentations in my application or supporting documentation may result in withdrawal of Credits by the Authority, my suspension or debarment from future program participation, the suspension or debarment of any related entities or its officers, principals, shareholders or partners, and notification to the Internal Revenue Service. Additionally, in the event the Authority withdraws a reservation or allocation of Credits, I agree to execute any agreements to return Credits in accordance with federal or state law or regulation or Authority procedures in the manner and time prescribed by the Authority.</t>
  </si>
  <si>
    <t>Page 16</t>
  </si>
  <si>
    <t>ID #</t>
  </si>
  <si>
    <r>
      <t xml:space="preserve">Check </t>
    </r>
    <r>
      <rPr>
        <b/>
        <u/>
        <sz val="10"/>
        <rFont val="Arial"/>
        <family val="2"/>
      </rPr>
      <t>all</t>
    </r>
    <r>
      <rPr>
        <u/>
        <sz val="10"/>
        <rFont val="Arial"/>
        <family val="2"/>
      </rPr>
      <t xml:space="preserve"> boxes that apply for this development:</t>
    </r>
  </si>
  <si>
    <t>Amount of HOME Funds per Unit:</t>
  </si>
  <si>
    <t>Other - Identify below</t>
  </si>
  <si>
    <t xml:space="preserve">Group: </t>
  </si>
  <si>
    <r>
      <t xml:space="preserve">Do </t>
    </r>
    <r>
      <rPr>
        <b/>
        <sz val="10"/>
        <rFont val="Arial"/>
        <family val="2"/>
      </rPr>
      <t>not</t>
    </r>
    <r>
      <rPr>
        <sz val="10"/>
        <rFont val="Arial"/>
        <family val="2"/>
      </rPr>
      <t xml:space="preserve"> include income and expenses on this form attributable to the provision of services other than housing.</t>
    </r>
  </si>
  <si>
    <t xml:space="preserve">Capture Rate:  </t>
  </si>
  <si>
    <t xml:space="preserve">Market Advantage:  </t>
  </si>
  <si>
    <t xml:space="preserve">Approved Market Study Analyst:  </t>
  </si>
  <si>
    <t xml:space="preserve"> Management Entity:</t>
  </si>
  <si>
    <t xml:space="preserve"> General Contractor:</t>
  </si>
  <si>
    <t xml:space="preserve"> General Contractor License #:</t>
  </si>
  <si>
    <t xml:space="preserve"> Architect License #:</t>
  </si>
  <si>
    <t>Proposal will meet green and energy efficiency sustainable building requirements?</t>
  </si>
  <si>
    <t xml:space="preserve">  Enterprise's Enterprise Green Communities</t>
  </si>
  <si>
    <t xml:space="preserve">  US Green Building Council's LEED for Homes</t>
  </si>
  <si>
    <t xml:space="preserve">  Home Innovation Research Lab's National Green Building Standard - Bronze level or higher?</t>
  </si>
  <si>
    <t>Which certification?</t>
  </si>
  <si>
    <t xml:space="preserve">  Southface Energy Institute and Greater Atlanta Home Builders Association's Earthcraft</t>
  </si>
  <si>
    <t xml:space="preserve">Absorption/Lease-Up Period:  </t>
  </si>
  <si>
    <t>If I select to waive the Qualified Contract process, I am knowingly and voluntarily waiving the ability to request a Qualified Contract be presented to me at any time during the compliance period or extended use period.</t>
  </si>
  <si>
    <t>I understand and agree that the Authority, at its discretion, may prohibit me, the owner or any of its related entities, officers, principals, shareholders, or partners from further participation in any Program administered by the Authority, on a permanent or probationary basis. Such prohibition may include, but is not limited to, entities or representatives.</t>
  </si>
  <si>
    <t>All pages of this application must be completed and the application certification page executed.  All required signatures must be originals. Faxes will not be accepted. The Authority reserves the right to determine whether any omission on a page of this application is material or non-material for purposes of the satisfaction of required criteria.</t>
  </si>
  <si>
    <t>All automations/calculations in this workbook are provided to assist the applicant in the submission process.  While Authority staff has taken steps to ensure the accuracy of the automations/calculations, the Authority does not guarantee the accuracy of these automations/calculations. It is the responsibility of the applicant to independently verify that the numbers and information in this application are accurate and properly represented.  Authority staff will also perform calculations independent of the application to verify the accuracy of the submitted information.</t>
  </si>
  <si>
    <r>
      <t xml:space="preserve">Attorney signature required for all application submissions </t>
    </r>
    <r>
      <rPr>
        <b/>
        <sz val="8"/>
        <rFont val="Arial"/>
        <family val="2"/>
      </rPr>
      <t>EXCEPT TAX EXEMPT BOND INITIAL APPLICATION</t>
    </r>
    <r>
      <rPr>
        <b/>
        <sz val="10"/>
        <rFont val="Arial"/>
        <family val="2"/>
      </rPr>
      <t>:</t>
    </r>
  </si>
  <si>
    <t>I hereby certify that I have reviewed this application and applicable documentation and have rendered the</t>
  </si>
  <si>
    <t>opinion letters dated</t>
  </si>
  <si>
    <t>application and the applicable documentation. I further certify that this document is an original or true copy which has not been altered.</t>
  </si>
  <si>
    <t xml:space="preserve">     based on the information contained in this</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</si>
  <si>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</si>
  <si>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</si>
  <si>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</si>
  <si>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</si>
  <si>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</si>
  <si>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</si>
  <si>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</si>
  <si>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</si>
  <si>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</si>
  <si>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</si>
  <si>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</si>
  <si>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</si>
  <si>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</si>
  <si>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</si>
  <si>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</si>
  <si>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</si>
  <si>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</si>
  <si>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</si>
  <si>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</si>
  <si>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</si>
  <si>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</si>
  <si>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</si>
  <si>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</si>
  <si>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</si>
  <si>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</si>
  <si>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</si>
  <si>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</si>
  <si>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</si>
  <si>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</si>
  <si>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</si>
  <si>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</si>
  <si>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</si>
  <si>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</si>
  <si>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</si>
  <si>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</si>
  <si>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</si>
  <si>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PA</t>
  </si>
  <si>
    <t>RI</t>
  </si>
  <si>
    <t>SD</t>
  </si>
  <si>
    <t>TN</t>
  </si>
  <si>
    <t>TX</t>
  </si>
  <si>
    <t>UT</t>
  </si>
  <si>
    <t>VT</t>
  </si>
  <si>
    <t>VA</t>
  </si>
  <si>
    <t>WA</t>
  </si>
  <si>
    <t>WV</t>
  </si>
  <si>
    <t>WI</t>
  </si>
  <si>
    <t>WY</t>
  </si>
  <si>
    <t>Mississippi</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</si>
  <si>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</si>
  <si>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</si>
  <si>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</si>
  <si>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</si>
  <si>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</si>
  <si>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</si>
  <si>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</si>
  <si>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</si>
  <si>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</si>
  <si>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</si>
  <si>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</si>
  <si>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</si>
  <si>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</si>
  <si>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</si>
  <si>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</si>
  <si>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</si>
  <si>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</si>
  <si>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</si>
  <si>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</si>
  <si>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</si>
  <si>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</si>
  <si>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</si>
  <si>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</si>
  <si>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</si>
  <si>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</si>
  <si>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</si>
  <si>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</si>
  <si>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</si>
  <si>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</si>
  <si>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</si>
  <si>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</si>
  <si>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</si>
  <si>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</si>
  <si>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</si>
  <si>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</si>
  <si>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</si>
  <si>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</si>
  <si>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</si>
  <si>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</si>
  <si>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</si>
  <si>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</si>
  <si>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</si>
  <si>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</si>
  <si>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</si>
  <si>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</si>
  <si>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</si>
  <si>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</si>
  <si>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</si>
  <si>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</si>
  <si>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StateName</t>
  </si>
  <si>
    <t>StA</t>
  </si>
  <si>
    <t>Section</t>
  </si>
  <si>
    <t>Cell</t>
  </si>
  <si>
    <t>Question</t>
  </si>
  <si>
    <t>Ord</t>
  </si>
  <si>
    <t>T</t>
  </si>
  <si>
    <t>Change</t>
  </si>
  <si>
    <t>Top</t>
  </si>
  <si>
    <t>O</t>
  </si>
  <si>
    <t>Site Control</t>
  </si>
  <si>
    <t>Development</t>
  </si>
  <si>
    <t># of years assistance provided:</t>
  </si>
  <si>
    <t>Targeting</t>
  </si>
  <si>
    <t>Square Footage</t>
  </si>
  <si>
    <t>Market Study</t>
  </si>
  <si>
    <t>Utility Allowance</t>
  </si>
  <si>
    <t>Paid By</t>
  </si>
  <si>
    <t>LIU-Income</t>
  </si>
  <si>
    <t>Vacancy%</t>
  </si>
  <si>
    <t>Proforma</t>
  </si>
  <si>
    <t>Other</t>
  </si>
  <si>
    <t>Other Desc</t>
  </si>
  <si>
    <t>Total cost</t>
  </si>
  <si>
    <t>Cost Summary</t>
  </si>
  <si>
    <t>Apply to Development</t>
  </si>
  <si>
    <t>Development Cost Summary</t>
  </si>
  <si>
    <t>Ineligible Costs</t>
  </si>
  <si>
    <t>Almost ALL NOT AVAILABLE</t>
  </si>
  <si>
    <t>Building Information</t>
  </si>
  <si>
    <t>CCA</t>
  </si>
  <si>
    <t>Adaptive Reuse</t>
  </si>
  <si>
    <t>Total # of Low-Income Units:</t>
  </si>
  <si>
    <t>Management Entity:</t>
  </si>
  <si>
    <t>Consultant:</t>
  </si>
  <si>
    <t>Tax Attorney:</t>
  </si>
  <si>
    <t>Architect Company:</t>
  </si>
  <si>
    <t>General Contractor:</t>
  </si>
  <si>
    <t>Is there currently any project-based rental assistance on the development?</t>
  </si>
  <si>
    <t>Section 8 vouchers or certificates</t>
  </si>
  <si>
    <t>ID HUD type:</t>
  </si>
  <si>
    <t>RDA rental assistance</t>
  </si>
  <si>
    <t>If yes, how many units have project-based rental assistance?</t>
  </si>
  <si>
    <t>Total Administrative</t>
  </si>
  <si>
    <t>Percent of EGI</t>
  </si>
  <si>
    <t>Total Operating</t>
  </si>
  <si>
    <t>Total Maintenance</t>
  </si>
  <si>
    <t>Total Annual Expenses</t>
  </si>
  <si>
    <t>Net Operating Income</t>
  </si>
  <si>
    <t>Existing Structures</t>
  </si>
  <si>
    <t>Subtotals</t>
  </si>
  <si>
    <t>On-Site Improvements</t>
  </si>
  <si>
    <t>Contractor Profit</t>
  </si>
  <si>
    <t>Contractor Overhead</t>
  </si>
  <si>
    <t>Tap Fees</t>
  </si>
  <si>
    <t>Impact Fees</t>
  </si>
  <si>
    <t>Bond Premium</t>
  </si>
  <si>
    <t>Tax Opinion</t>
  </si>
  <si>
    <t>Developer Fee</t>
  </si>
  <si>
    <t>Operating Reserve</t>
  </si>
  <si>
    <t>Expected Total Syndication Proceeds:</t>
  </si>
  <si>
    <t>a) Newly constructed and federally subsidized</t>
  </si>
  <si>
    <t>b) Newly constructed and not federally subsidized</t>
  </si>
  <si>
    <t>c) Existing building</t>
  </si>
  <si>
    <t>d) Section 42(e) rehabilitation expenditures federally subsidized</t>
  </si>
  <si>
    <t>e) Section 42(e) rehabilitation expenditures not federally subsidized</t>
  </si>
  <si>
    <t>f) Not federally subsidized by reason of 40-50 rule under Sec. 42(i)(2)(E)</t>
  </si>
  <si>
    <t>g) Allocation counting toward the 10% nonprofit requirement under Sec. 42(h)(5)</t>
  </si>
  <si>
    <t>Total Development Cost</t>
  </si>
  <si>
    <t>Less Cost of Land</t>
  </si>
  <si>
    <t>Less Portion of Federal Grant used to Finance</t>
  </si>
  <si>
    <t>* Less Ineligible Costs (itemize on pg. 14)</t>
  </si>
  <si>
    <t>Less Amount of Non-qualified Nonrecourse Financing</t>
  </si>
  <si>
    <t>Less Nonpaying Excess Portion of Higher Quality</t>
  </si>
  <si>
    <t>Less Historic Tax Credits (Residential Only)</t>
  </si>
  <si>
    <t>Total Eligible Basis</t>
  </si>
  <si>
    <t>Multiplied by Applicable Fraction</t>
  </si>
  <si>
    <t>QCT or DDA (basis boost)</t>
  </si>
  <si>
    <t>Total Qualified Basis</t>
  </si>
  <si>
    <t>N/A</t>
  </si>
  <si>
    <t>Created prior to "push"</t>
  </si>
  <si>
    <t>Text</t>
  </si>
  <si>
    <t>Rental Analysis</t>
  </si>
  <si>
    <t>InEmp</t>
  </si>
  <si>
    <t>Issue</t>
  </si>
  <si>
    <t>Custom-Yes</t>
  </si>
  <si>
    <t>Purchase Contract</t>
  </si>
  <si>
    <t>Notes</t>
  </si>
  <si>
    <t>Contacts</t>
  </si>
  <si>
    <t>Development Costs</t>
  </si>
  <si>
    <t>Tab 1</t>
  </si>
  <si>
    <t xml:space="preserve"> Acq/Rehabilitation</t>
  </si>
  <si>
    <t>General</t>
  </si>
  <si>
    <t>HOME</t>
  </si>
  <si>
    <t>Employee Units:</t>
  </si>
  <si>
    <t>Y/N</t>
  </si>
  <si>
    <t>Acres:</t>
  </si>
  <si>
    <t>Control:</t>
  </si>
  <si>
    <t>Total Buildings:</t>
  </si>
  <si>
    <t>Tab 6</t>
  </si>
  <si>
    <t>Tab 2</t>
  </si>
  <si>
    <t>Utility Allowance Source</t>
  </si>
  <si>
    <t>Utilities Paid By</t>
  </si>
  <si>
    <t>Development Paid</t>
  </si>
  <si>
    <t>Tenant Paid</t>
  </si>
  <si>
    <t>LP Gas</t>
  </si>
  <si>
    <t>Natural Gas</t>
  </si>
  <si>
    <t>Heating</t>
  </si>
  <si>
    <t>Coal</t>
  </si>
  <si>
    <t>Space Heater</t>
  </si>
  <si>
    <t>Municipal</t>
  </si>
  <si>
    <t>Well</t>
  </si>
  <si>
    <t>Water/Sewer/Trash</t>
  </si>
  <si>
    <t>Lighting</t>
  </si>
  <si>
    <t>Cooking/Hot Water</t>
  </si>
  <si>
    <t>Source of Utility Allowance Calculation:</t>
  </si>
  <si>
    <t>Utility Allowance Information</t>
  </si>
  <si>
    <t>5-BR</t>
  </si>
  <si>
    <t>Baths</t>
  </si>
  <si>
    <t>Beds</t>
  </si>
  <si>
    <t>Gross Rent</t>
  </si>
  <si>
    <t>% AMGI</t>
  </si>
  <si>
    <t>Tab 7</t>
  </si>
  <si>
    <t>Common Use (Employee Occupied)</t>
  </si>
  <si>
    <t>HOME Assisted</t>
  </si>
  <si>
    <t>LIHTC Assisted</t>
  </si>
  <si>
    <t>Market Rate</t>
  </si>
  <si>
    <t>NHTF Assisted</t>
  </si>
  <si>
    <t>HTF Assisted</t>
  </si>
  <si>
    <t>TE Bond Assisted</t>
  </si>
  <si>
    <t>Section 8 Assisted</t>
  </si>
  <si>
    <t>Unit Restriction Type</t>
  </si>
  <si>
    <t>LI</t>
  </si>
  <si>
    <t>MR</t>
  </si>
  <si>
    <t>Units Rent and Income</t>
  </si>
  <si>
    <t>Advertising</t>
  </si>
  <si>
    <t>Legal</t>
  </si>
  <si>
    <t>Management Fees</t>
  </si>
  <si>
    <t>Management Payroll</t>
  </si>
  <si>
    <t>Annual Compliance Fees</t>
  </si>
  <si>
    <t>Office Supplies</t>
  </si>
  <si>
    <t>Management Payroll Taxes</t>
  </si>
  <si>
    <t>Licenses and Permits</t>
  </si>
  <si>
    <t>Fuel</t>
  </si>
  <si>
    <t>Electrical</t>
  </si>
  <si>
    <t>Water and Sewer</t>
  </si>
  <si>
    <t>Natural gas</t>
  </si>
  <si>
    <t>Extermination</t>
  </si>
  <si>
    <t>Maintenance Payroll Taxes</t>
  </si>
  <si>
    <t>Decorating</t>
  </si>
  <si>
    <t>Maintenance Payroll</t>
  </si>
  <si>
    <t>Fixed Expenses</t>
  </si>
  <si>
    <t>Replacement Reserves</t>
  </si>
  <si>
    <t>Capital Replacement Reserves</t>
  </si>
  <si>
    <t>Total Fixed Expenses</t>
  </si>
  <si>
    <t>Finance Type:</t>
  </si>
  <si>
    <t>Demolition Clearance</t>
  </si>
  <si>
    <t>Improvements</t>
  </si>
  <si>
    <t>Accessory Structures</t>
  </si>
  <si>
    <t>Architect Fee Design</t>
  </si>
  <si>
    <t>Architect Fee Construction Supervision</t>
  </si>
  <si>
    <t>Engineering Fees</t>
  </si>
  <si>
    <t>Survey</t>
  </si>
  <si>
    <t>Real Estate Attorney Fees</t>
  </si>
  <si>
    <t>Tax Attorney Fees</t>
  </si>
  <si>
    <t>Accountant</t>
  </si>
  <si>
    <t>Green Certification</t>
  </si>
  <si>
    <t>Professional Fees</t>
  </si>
  <si>
    <t xml:space="preserve">Construction Loan Origination Fee </t>
  </si>
  <si>
    <t>Construction Loan Interest Paid</t>
  </si>
  <si>
    <t>Construction Loan Legal Fees</t>
  </si>
  <si>
    <t>Construction Loan Credit Report</t>
  </si>
  <si>
    <t xml:space="preserve">Constructions Loan Title &amp; Recording Costs </t>
  </si>
  <si>
    <t>Inspection Fees</t>
  </si>
  <si>
    <t xml:space="preserve">Other Interim Financing Costs </t>
  </si>
  <si>
    <t xml:space="preserve">Construction Insurance </t>
  </si>
  <si>
    <t xml:space="preserve">Performance Bond Premium </t>
  </si>
  <si>
    <t xml:space="preserve">Construction Period Taxes </t>
  </si>
  <si>
    <t>Tap Fees and Impact Fees</t>
  </si>
  <si>
    <t>Permitting Fees</t>
  </si>
  <si>
    <t xml:space="preserve">Other Construction Interim </t>
  </si>
  <si>
    <t>Construction Interim Costs</t>
  </si>
  <si>
    <t xml:space="preserve">Credit Enhancement </t>
  </si>
  <si>
    <t>Permanent Loan Title &amp; Recording</t>
  </si>
  <si>
    <t>Counsels Fee</t>
  </si>
  <si>
    <t>Lenders Counsel Fee</t>
  </si>
  <si>
    <t>Appraisal Fees</t>
  </si>
  <si>
    <t xml:space="preserve">Credit Report </t>
  </si>
  <si>
    <t>Mortgage Broker Fees</t>
  </si>
  <si>
    <t>Underwriter Discount</t>
  </si>
  <si>
    <t>Feasibility Study</t>
  </si>
  <si>
    <t>Tax Credit Fees</t>
  </si>
  <si>
    <t>Compliance Fees</t>
  </si>
  <si>
    <t>Cost Certification</t>
  </si>
  <si>
    <t>Tenant Relocation Costs</t>
  </si>
  <si>
    <t>Soil Testing</t>
  </si>
  <si>
    <t>Physical Needs Assessment</t>
  </si>
  <si>
    <t>Marketing</t>
  </si>
  <si>
    <t>Organizational Expenses</t>
  </si>
  <si>
    <t>Bridge Loan Fees</t>
  </si>
  <si>
    <t>Syndication Fees</t>
  </si>
  <si>
    <t>Developer Overhead</t>
  </si>
  <si>
    <t>Project Consultant Fee</t>
  </si>
  <si>
    <t>Developer Fees</t>
  </si>
  <si>
    <t>Project Reserves</t>
  </si>
  <si>
    <t>Boolean</t>
  </si>
  <si>
    <t>Control Type</t>
  </si>
  <si>
    <t>Changed</t>
  </si>
  <si>
    <t>Corrected</t>
  </si>
  <si>
    <t>Number</t>
  </si>
  <si>
    <t>Auto</t>
  </si>
  <si>
    <t>Autocalculated</t>
  </si>
  <si>
    <t>For Centroid-Latitude</t>
  </si>
  <si>
    <t>For Centroid-Longitude</t>
  </si>
  <si>
    <t>Garden Apartment</t>
  </si>
  <si>
    <t xml:space="preserve">Permanent Loan Origination Fee </t>
  </si>
  <si>
    <t xml:space="preserve">     Other Construction Costs</t>
  </si>
  <si>
    <t>*List Other Hard Construction Costs:</t>
  </si>
  <si>
    <t>*List Other Non-Hard Construction Costs:</t>
  </si>
  <si>
    <t>Other Construction Costs (10-A)</t>
  </si>
  <si>
    <t>General Requirements (10-G)</t>
  </si>
  <si>
    <t>Environmental Study (10-A)</t>
  </si>
  <si>
    <t>Off-Site Improvements (10-A)</t>
  </si>
  <si>
    <t>Other Non-Hard Construction Costs*</t>
  </si>
  <si>
    <t>Other Hard Construction Costs**</t>
  </si>
  <si>
    <t>Decimal</t>
  </si>
  <si>
    <t>DataType</t>
  </si>
  <si>
    <t>Project Information</t>
  </si>
  <si>
    <t>Rental Assistance</t>
  </si>
  <si>
    <t>Project Name and Address</t>
  </si>
  <si>
    <t>HOME Program Information</t>
  </si>
  <si>
    <t>Development Team</t>
  </si>
  <si>
    <t>Set-Aside Election</t>
  </si>
  <si>
    <t>HUD Someone</t>
  </si>
  <si>
    <t>EMPSection</t>
  </si>
  <si>
    <t>Conversion</t>
  </si>
  <si>
    <t>Known Issue</t>
  </si>
  <si>
    <t>Manager</t>
  </si>
  <si>
    <t>803-555-1111</t>
  </si>
  <si>
    <t>Consultant</t>
  </si>
  <si>
    <t>803-555-2222</t>
  </si>
  <si>
    <t>TaxAtt</t>
  </si>
  <si>
    <t>803-555-3333</t>
  </si>
  <si>
    <t>Architect</t>
  </si>
  <si>
    <t>803-555-4444</t>
  </si>
  <si>
    <t>GC</t>
  </si>
  <si>
    <t>803-555-5555</t>
  </si>
  <si>
    <t>Con</t>
  </si>
  <si>
    <t>Arc</t>
  </si>
  <si>
    <t>Building Acquisition</t>
  </si>
  <si>
    <t>Tab 4</t>
  </si>
  <si>
    <t>Foundation Type</t>
  </si>
  <si>
    <t>Foundation Type:</t>
  </si>
  <si>
    <t>Other Describe Below</t>
  </si>
  <si>
    <t>Federal</t>
  </si>
  <si>
    <t>Conventional</t>
  </si>
  <si>
    <t>Local Government</t>
  </si>
  <si>
    <t>Tab 9</t>
  </si>
  <si>
    <t>Finance Type</t>
  </si>
  <si>
    <t>Description</t>
  </si>
  <si>
    <t>Emphasys</t>
  </si>
  <si>
    <t>Loan, Forgivable</t>
  </si>
  <si>
    <t>Converting</t>
  </si>
  <si>
    <t>Development Number</t>
  </si>
  <si>
    <t>SC-21001</t>
  </si>
  <si>
    <t>General Version</t>
  </si>
  <si>
    <t>Paste123-Mapping</t>
  </si>
  <si>
    <t>Acq/Rehab</t>
  </si>
  <si>
    <t>Number of Buildings</t>
  </si>
  <si>
    <t>Worked</t>
  </si>
  <si>
    <t>Repairs</t>
  </si>
  <si>
    <t>State Government</t>
  </si>
  <si>
    <t xml:space="preserve">   Tax Credit Fees (SC Housing Fees)</t>
  </si>
  <si>
    <t>Electric and/or Natural Gas Base Charge</t>
  </si>
  <si>
    <t>Unit Type(s):</t>
  </si>
  <si>
    <t>Energy Star?</t>
  </si>
  <si>
    <t>1st type:</t>
  </si>
  <si>
    <t>2nd type:</t>
  </si>
  <si>
    <t>(if applicable)</t>
  </si>
  <si>
    <t xml:space="preserve">      Tap Fees and Impact Fees</t>
  </si>
  <si>
    <t>Other Admin. Expenses</t>
  </si>
  <si>
    <t>Other Maintenance Expenses</t>
  </si>
  <si>
    <t>Other Operating Expenses</t>
  </si>
  <si>
    <t>Other Fixed Expenses</t>
  </si>
  <si>
    <t>Total Other Maintenance Expenses</t>
  </si>
  <si>
    <t>Rationale:</t>
  </si>
  <si>
    <t>Other Expense Detail and Rationale:</t>
  </si>
  <si>
    <t>Permanent Financing Sources</t>
  </si>
  <si>
    <t>Code</t>
  </si>
  <si>
    <t>F1.8 W1.14</t>
  </si>
  <si>
    <t>OMG</t>
  </si>
  <si>
    <t>Base Amount</t>
  </si>
  <si>
    <t>Source of Utility Allowance</t>
  </si>
  <si>
    <t>Unit Type 1</t>
  </si>
  <si>
    <t>Unit Type 2</t>
  </si>
  <si>
    <t>Additional Monthly Income Per Unit</t>
  </si>
  <si>
    <t>Unit 1st Type</t>
  </si>
  <si>
    <t>Unit 2nd Type</t>
  </si>
  <si>
    <t>State Tax Credit</t>
  </si>
  <si>
    <t xml:space="preserve"> Income averaging option as defined in Section 42(g)(1)(C) of the Internal Revenue Code.</t>
  </si>
  <si>
    <t>F-1.9-12 W-1.15</t>
  </si>
  <si>
    <t>Nope</t>
  </si>
  <si>
    <t>Work/Fail</t>
  </si>
  <si>
    <t>F1.1</t>
  </si>
  <si>
    <t>F1.13</t>
  </si>
  <si>
    <t>W1.12</t>
  </si>
  <si>
    <t>W1.13</t>
  </si>
  <si>
    <t>W1.14</t>
  </si>
  <si>
    <t>SC-21002</t>
  </si>
  <si>
    <t>220.01</t>
  </si>
  <si>
    <t>4</t>
  </si>
  <si>
    <t>Architect@test.com</t>
  </si>
  <si>
    <t>Consultant@test.com</t>
  </si>
  <si>
    <t>GC@test.com</t>
  </si>
  <si>
    <t>4345353</t>
  </si>
  <si>
    <t>42445354</t>
  </si>
  <si>
    <t>23</t>
  </si>
  <si>
    <t>12</t>
  </si>
  <si>
    <t>1.2</t>
  </si>
  <si>
    <t>Kim Wilbourne</t>
  </si>
  <si>
    <t>803-896-9083</t>
  </si>
  <si>
    <t>taxcreditquestions@schousing.com</t>
  </si>
  <si>
    <t># Supportive Housing Units:</t>
  </si>
  <si>
    <t># Supportive Housing Targeting:</t>
  </si>
  <si>
    <t>Was the land donated?</t>
  </si>
  <si>
    <t xml:space="preserve"> 100% Supportive Housing (identify type below)</t>
  </si>
  <si>
    <t xml:space="preserve">Expected Total Syndication Proceeds: </t>
  </si>
  <si>
    <t xml:space="preserve">Anticipated Annual Federal Tax Credit Amount: </t>
  </si>
  <si>
    <t xml:space="preserve">Syndication Value Per Federal Tax Credit Dollar: </t>
  </si>
  <si>
    <t xml:space="preserve">State Anticipated Annual State Tax Credit Amount: </t>
  </si>
  <si>
    <t xml:space="preserve">Syndication Value Per State Tax Credit Dollar: </t>
  </si>
  <si>
    <t>Syndicator:</t>
  </si>
  <si>
    <t xml:space="preserve"> Name of Fund:</t>
  </si>
  <si>
    <t xml:space="preserve"> Syndicator:</t>
  </si>
  <si>
    <t>Federal Tax Credit Syndicator Information:</t>
  </si>
  <si>
    <t>State Tax Credit Syndicator Information:</t>
  </si>
  <si>
    <t>Total Reserves</t>
  </si>
  <si>
    <t>Ttl Beds</t>
  </si>
  <si>
    <t>Ttl SqFt</t>
  </si>
  <si>
    <t>Ttl Inc</t>
  </si>
  <si>
    <t>Proposed Monthly Rent*</t>
  </si>
  <si>
    <t>Maximum Allowable Rent</t>
  </si>
  <si>
    <t>Assistance Type</t>
  </si>
  <si>
    <t>Total Annual Income =</t>
  </si>
  <si>
    <t>Longitude:</t>
  </si>
  <si>
    <r>
      <t xml:space="preserve">Coordinates for development </t>
    </r>
    <r>
      <rPr>
        <b/>
        <sz val="10"/>
        <rFont val="Arial"/>
        <family val="2"/>
      </rPr>
      <t>centroid</t>
    </r>
    <r>
      <rPr>
        <sz val="10"/>
        <rFont val="Arial"/>
        <family val="2"/>
      </rPr>
      <t xml:space="preserve"> to the 5th decimal place:</t>
    </r>
  </si>
  <si>
    <t>Latitude:</t>
  </si>
  <si>
    <t>Site Control (Parcel 3, if needed):</t>
  </si>
  <si>
    <t xml:space="preserve">Y, N, N/A </t>
  </si>
  <si>
    <t xml:space="preserve"># of Units (1 BR or less) = </t>
  </si>
  <si>
    <t xml:space="preserve"> x 1 = </t>
  </si>
  <si>
    <t>Local jurisdiction requires less?</t>
  </si>
  <si>
    <t xml:space="preserve"># of Units (2 BR) = </t>
  </si>
  <si>
    <t>Application Information:</t>
  </si>
  <si>
    <t>Application Type</t>
  </si>
  <si>
    <t xml:space="preserve"> 4 % TC with Local Issuer</t>
  </si>
  <si>
    <t xml:space="preserve"> 4 % Tax Credit</t>
  </si>
  <si>
    <t xml:space="preserve">Total Utility Allowance (rounded Up to the nearest dollar): </t>
  </si>
  <si>
    <r>
      <t xml:space="preserve">Utility Allowance (round total of these </t>
    </r>
    <r>
      <rPr>
        <u/>
        <sz val="10"/>
        <rFont val="Arial"/>
        <family val="2"/>
      </rPr>
      <t>up</t>
    </r>
    <r>
      <rPr>
        <sz val="10"/>
        <rFont val="Arial"/>
        <family val="2"/>
      </rPr>
      <t xml:space="preserve"> to the nearest dollar):</t>
    </r>
  </si>
  <si>
    <t>excess/(deficit) =</t>
  </si>
  <si>
    <t>Construction Type</t>
  </si>
  <si>
    <t>Total bedrooms =</t>
  </si>
  <si>
    <t>Annual $ / Unit</t>
  </si>
  <si>
    <t>Monthly $ / Unit</t>
  </si>
  <si>
    <t>Totals:</t>
  </si>
  <si>
    <t>Development Targeting</t>
  </si>
  <si>
    <r>
      <t>The Authority will allow the applicant to petition the Authority on the fifth anniversary date of the placed-in-service date and every five years thereafter, to waive the special targeting of 50% of median income and increase the targeting to 60% of median income (provided the owner/applicant chose the 40/60 election) if (a) the development has had at least a two year history of vacancies averaging at least 20% which can be evidenced to the Authority through project audits and/or (b) the Applicant can demonstrate that other conditions exist which threaten the economic viability of the development.</t>
    </r>
    <r>
      <rPr>
        <b/>
        <sz val="10"/>
        <rFont val="Arial"/>
        <family val="2"/>
      </rPr>
      <t xml:space="preserve"> The Authority may grant or refuse any waiver requested in its sole discretion.</t>
    </r>
  </si>
  <si>
    <t>Unit Details and Proposed Development Income:</t>
  </si>
  <si>
    <t>Other Taxes (7-A)</t>
  </si>
  <si>
    <t>Other Operating (7-A)</t>
  </si>
  <si>
    <t>Other Admin. Expenses (7-A)</t>
  </si>
  <si>
    <t>Other Maintenance (7-A)</t>
  </si>
  <si>
    <t>Page 7-A</t>
  </si>
  <si>
    <t>Environmental Study (9-A)</t>
  </si>
  <si>
    <t>Other Construction Costs (9-A)</t>
  </si>
  <si>
    <t>General Requirements (9-G)</t>
  </si>
  <si>
    <t>Off-Site Improvements (9-A)</t>
  </si>
  <si>
    <r>
      <t xml:space="preserve">on </t>
    </r>
    <r>
      <rPr>
        <b/>
        <sz val="10"/>
        <rFont val="Arial"/>
        <family val="2"/>
      </rPr>
      <t>page 9</t>
    </r>
    <r>
      <rPr>
        <sz val="10"/>
        <rFont val="Arial"/>
        <family val="2"/>
      </rPr>
      <t xml:space="preserve"> of this application. Blank lines are for use in the event that the required cost category is unlisted.</t>
    </r>
  </si>
  <si>
    <t>Page 9-G</t>
  </si>
  <si>
    <t>Market Study Findings</t>
  </si>
  <si>
    <t>*This column will be the reference for annual rental income calculation Tab 7 for LI and/or MR units.</t>
  </si>
  <si>
    <t>Total Residential Sqft =</t>
  </si>
  <si>
    <t>Total LI Units =</t>
  </si>
  <si>
    <t>Total MR Units =</t>
  </si>
  <si>
    <t>Total Common Sqft:</t>
  </si>
  <si>
    <t>Total Non-Heated Sqft:</t>
  </si>
  <si>
    <t>LI Unit Percentage =</t>
  </si>
  <si>
    <t>Total LI Sqft =</t>
  </si>
  <si>
    <t>Total MR Sqft =</t>
  </si>
  <si>
    <t>LI Sqft Percentage =</t>
  </si>
  <si>
    <r>
      <t xml:space="preserve">Provide the amount of each of the costs listed below to populate the Total Development Cost Schedule on </t>
    </r>
    <r>
      <rPr>
        <b/>
        <sz val="10"/>
        <rFont val="Arial"/>
        <family val="2"/>
      </rPr>
      <t>page 9</t>
    </r>
    <r>
      <rPr>
        <sz val="10"/>
        <rFont val="Arial"/>
        <family val="2"/>
      </rPr>
      <t xml:space="preserve"> of this application.</t>
    </r>
  </si>
  <si>
    <t>Page 9-A</t>
  </si>
  <si>
    <r>
      <t xml:space="preserve">* Ineligible costs </t>
    </r>
    <r>
      <rPr>
        <b/>
        <u/>
        <sz val="10"/>
        <rFont val="Arial"/>
        <family val="2"/>
      </rPr>
      <t>must</t>
    </r>
    <r>
      <rPr>
        <b/>
        <sz val="10"/>
        <rFont val="Arial"/>
        <family val="2"/>
      </rPr>
      <t xml:space="preserve"> be itemized on page 12 of this application.</t>
    </r>
  </si>
  <si>
    <r>
      <t xml:space="preserve">** The totals listed here must match the ineligible costs in the Development Cost Summary on </t>
    </r>
    <r>
      <rPr>
        <b/>
        <sz val="10"/>
        <rFont val="Arial"/>
        <family val="2"/>
      </rPr>
      <t>page 11</t>
    </r>
    <r>
      <rPr>
        <sz val="10"/>
        <rFont val="Arial"/>
        <family val="2"/>
      </rPr>
      <t>.</t>
    </r>
  </si>
  <si>
    <r>
      <t xml:space="preserve">on </t>
    </r>
    <r>
      <rPr>
        <b/>
        <sz val="10"/>
        <rFont val="Arial"/>
        <family val="2"/>
      </rPr>
      <t>page 11</t>
    </r>
    <r>
      <rPr>
        <sz val="10"/>
        <rFont val="Arial"/>
        <family val="2"/>
      </rPr>
      <t xml:space="preserve"> of this application.  Blank lines are for use in the event that the required cost category is unlisted.</t>
    </r>
  </si>
  <si>
    <t>Total Development Sqft =</t>
  </si>
  <si>
    <t>Erosion Control</t>
  </si>
  <si>
    <t>Import/Export</t>
  </si>
  <si>
    <t>Water Meters, not including tap &amp; Impact fees</t>
  </si>
  <si>
    <t>Sanitary Sewer Lift Station</t>
  </si>
  <si>
    <t>Heavy Duty Paving - Stone Base &amp; Asphalt</t>
  </si>
  <si>
    <t>Landscaping, Hardscaping &amp; Amenities</t>
  </si>
  <si>
    <t>Irrigation</t>
  </si>
  <si>
    <t>Monument Sign</t>
  </si>
  <si>
    <t>Gazebo</t>
  </si>
  <si>
    <t>Mail Center</t>
  </si>
  <si>
    <t>Benches</t>
  </si>
  <si>
    <t>Bike Racks</t>
  </si>
  <si>
    <t>Playground, Complete</t>
  </si>
  <si>
    <t>Tot Lot, Complete</t>
  </si>
  <si>
    <t>Fencing, Temporary</t>
  </si>
  <si>
    <t>Fencing, Permanent</t>
  </si>
  <si>
    <t>Demolition of Fencing</t>
  </si>
  <si>
    <t>Concrete</t>
  </si>
  <si>
    <t>Concrete Footings, complete</t>
  </si>
  <si>
    <t>Termite Pretreatment</t>
  </si>
  <si>
    <t>Concrete SOG Porches</t>
  </si>
  <si>
    <t>Elevated Porch concrete &amp; waterproofing</t>
  </si>
  <si>
    <t>Elevated Breezeways &amp; Landings Concrete</t>
  </si>
  <si>
    <t>Gypcrete Flooring</t>
  </si>
  <si>
    <t>Masonry Steps</t>
  </si>
  <si>
    <t>RISER</t>
  </si>
  <si>
    <t>Per RISER</t>
  </si>
  <si>
    <t>Fully enclosed Stairs &amp; Rails, non-galvanized</t>
  </si>
  <si>
    <t>Exterior Stairs &amp; rails, galvanized</t>
  </si>
  <si>
    <t>Lintels, galvanized</t>
  </si>
  <si>
    <t>Elevator Steel, (beam, ladder, grate)</t>
  </si>
  <si>
    <t>Deck Joists System</t>
  </si>
  <si>
    <t>Gypsum/Fire Rated Wall Sheathing</t>
  </si>
  <si>
    <t>Framing Hardware</t>
  </si>
  <si>
    <t>Framing Labor</t>
  </si>
  <si>
    <t>Base Molding/Trim</t>
  </si>
  <si>
    <t>Crown Molding/Trim</t>
  </si>
  <si>
    <t>Chair Rail/Trim</t>
  </si>
  <si>
    <t>Stair Rail/Trim</t>
  </si>
  <si>
    <t>Interior Trim Labor</t>
  </si>
  <si>
    <t>Roofing &amp; Gutters</t>
  </si>
  <si>
    <t>New Roof- Asphalt Shingles/Felt/Accessories</t>
  </si>
  <si>
    <t>Metal Roofing</t>
  </si>
  <si>
    <t>Gutters &amp; Downspouts</t>
  </si>
  <si>
    <t>Tie in Roof Drains Underground</t>
  </si>
  <si>
    <t>Gutters Covers (no flat mesh)</t>
  </si>
  <si>
    <t>Remove/Dispose existing roofing &amp; felt</t>
  </si>
  <si>
    <t>Siding / Soffit / Fascia</t>
  </si>
  <si>
    <t>Vinyl or Cement Fiber Soffit</t>
  </si>
  <si>
    <t>Vinyl Railing</t>
  </si>
  <si>
    <t>Screened in Porch Trim</t>
  </si>
  <si>
    <t>Remove/Dispose  Siding</t>
  </si>
  <si>
    <t>Doors &amp; Windows</t>
  </si>
  <si>
    <t>Attic Access Door</t>
  </si>
  <si>
    <t xml:space="preserve">Patio Door </t>
  </si>
  <si>
    <t>Vinyl Energy Star Window</t>
  </si>
  <si>
    <t>Remove/Replace Existing Window</t>
  </si>
  <si>
    <t>Drywall / Acoustics/Paint</t>
  </si>
  <si>
    <t>Exterior Painting Siding</t>
  </si>
  <si>
    <t>Flooring &amp; Tile</t>
  </si>
  <si>
    <t>Vinyl Plank Flooring</t>
  </si>
  <si>
    <t>Ceramic Tile Flooring</t>
  </si>
  <si>
    <t>Ceramic Wall Tile</t>
  </si>
  <si>
    <t>Repair/Replace Wood Flooring</t>
  </si>
  <si>
    <t>Repair/Replace Ceramic Tile</t>
  </si>
  <si>
    <t>Hardware and Accessories</t>
  </si>
  <si>
    <t>Weighted Shower Curtain</t>
  </si>
  <si>
    <t>Fire Extinguishers, Stove</t>
  </si>
  <si>
    <t>Fire Extinguishers, Units</t>
  </si>
  <si>
    <t>Fire Extinguishers, Large with Cabinets</t>
  </si>
  <si>
    <t>Door Hardware</t>
  </si>
  <si>
    <t>Wire Shelving</t>
  </si>
  <si>
    <t>Unit Signage</t>
  </si>
  <si>
    <t>Building Signage</t>
  </si>
  <si>
    <t>Remove Medicine Cabinet or Mirror</t>
  </si>
  <si>
    <t>Cabinets, Appliances &amp; Furnishings</t>
  </si>
  <si>
    <t>Kitchen Cabinets &amp; Plam Tops</t>
  </si>
  <si>
    <t>Bathroom Vanities &amp; Plam Tops</t>
  </si>
  <si>
    <t>Granite Tops</t>
  </si>
  <si>
    <t>Kitchen Appliances</t>
  </si>
  <si>
    <t>Unit Washers &amp; Dryers</t>
  </si>
  <si>
    <t>PAIR</t>
  </si>
  <si>
    <t>Per PAIR</t>
  </si>
  <si>
    <t>Blinds</t>
  </si>
  <si>
    <t>Remove Cabinets &amp; Tops</t>
  </si>
  <si>
    <t>Remove Appliances</t>
  </si>
  <si>
    <t>Elevators</t>
  </si>
  <si>
    <t>Elevator, Stretcher Ready</t>
  </si>
  <si>
    <t>ADA Platform Lift</t>
  </si>
  <si>
    <t>Stair Lift</t>
  </si>
  <si>
    <t>Low Voltage Systems</t>
  </si>
  <si>
    <t>Fire Alarm System</t>
  </si>
  <si>
    <t>Cable/Tele prewire</t>
  </si>
  <si>
    <t>Access/Entry System</t>
  </si>
  <si>
    <t>Camera System</t>
  </si>
  <si>
    <t>Landscaping &amp; Amenities</t>
  </si>
  <si>
    <t>Hardware &amp; Accessories</t>
  </si>
  <si>
    <t>Cabinets &amp; Appliances</t>
  </si>
  <si>
    <t>Elevators/Lifts</t>
  </si>
  <si>
    <t>Y</t>
  </si>
  <si>
    <t>yy.yyyyy</t>
  </si>
  <si>
    <t>xx.xxxxx</t>
  </si>
  <si>
    <t>N</t>
  </si>
  <si>
    <t xml:space="preserve">  High Performance Building Council of the BIA of Central SC, Certified High Performance (CHiP) HOME Program</t>
  </si>
  <si>
    <t>803-896-9196</t>
  </si>
  <si>
    <t>For the Tax Credit Application:</t>
  </si>
  <si>
    <t>Low-Income Housing Tax Credit / Tax Exempt Bond Application</t>
  </si>
  <si>
    <t>Site Retaining Walls &amp; Fall Protection</t>
  </si>
  <si>
    <t>Nurse Call System</t>
  </si>
  <si>
    <t>Purchase Option</t>
  </si>
  <si>
    <t>Land Lease/Option</t>
  </si>
  <si>
    <t>18.</t>
  </si>
  <si>
    <t>I understand and agree that the Authority (or a contracted party) may perform an inspection of the development location and nearby properties and a decision by the Authority to reject the application due to the presence of hazards, dangers, risks or negative characteristics that might render the site unsuitable is final and not subject to further review.</t>
  </si>
  <si>
    <t>Attorney Name</t>
  </si>
  <si>
    <t>Firm Name</t>
  </si>
  <si>
    <t>(Signature)</t>
  </si>
  <si>
    <t>(Printed Name)</t>
  </si>
  <si>
    <t>If Land Lease, how much annual debt?</t>
  </si>
  <si>
    <t>Hank Moore</t>
  </si>
  <si>
    <t>Other - Identified</t>
  </si>
  <si>
    <t>Contacts-Yes</t>
  </si>
  <si>
    <t>Seller Information</t>
  </si>
  <si>
    <t>Ownership Information</t>
  </si>
  <si>
    <t>Project Features</t>
  </si>
  <si>
    <t>Other-Description (Static)</t>
  </si>
  <si>
    <t>Unmappable</t>
  </si>
  <si>
    <t>Locked</t>
  </si>
  <si>
    <t>Tab5</t>
  </si>
  <si>
    <t>Acquired From</t>
  </si>
  <si>
    <t>Related Party</t>
  </si>
  <si>
    <t>Unrelated Party</t>
  </si>
  <si>
    <t>Basis</t>
  </si>
  <si>
    <t>Buyer's Basis</t>
  </si>
  <si>
    <t>Seller's Basis</t>
  </si>
  <si>
    <t>Unit Detail and Income</t>
  </si>
  <si>
    <t>Needs to be replaced</t>
  </si>
  <si>
    <t>Calculated</t>
  </si>
  <si>
    <t>D1</t>
  </si>
  <si>
    <t>D2</t>
  </si>
  <si>
    <t>D3</t>
  </si>
  <si>
    <t>D4</t>
  </si>
  <si>
    <t>D5</t>
  </si>
  <si>
    <t>D6</t>
  </si>
  <si>
    <t>D7</t>
  </si>
  <si>
    <t>D8</t>
  </si>
  <si>
    <t>D9</t>
  </si>
  <si>
    <t>D10</t>
  </si>
  <si>
    <t>A1</t>
  </si>
  <si>
    <t>A2</t>
  </si>
  <si>
    <t>A3</t>
  </si>
  <si>
    <t>A4</t>
  </si>
  <si>
    <t>A5</t>
  </si>
  <si>
    <t>A6</t>
  </si>
  <si>
    <t>A7</t>
  </si>
  <si>
    <t>A8</t>
  </si>
  <si>
    <t>A9</t>
  </si>
  <si>
    <t>A10</t>
  </si>
  <si>
    <t>7-A</t>
  </si>
  <si>
    <t>Other Expense Detail and Rationale</t>
  </si>
  <si>
    <t>9-A</t>
  </si>
  <si>
    <t>9-G</t>
  </si>
  <si>
    <t>Ttl</t>
  </si>
  <si>
    <t>Contacts - Yes</t>
  </si>
  <si>
    <t>BIN#</t>
  </si>
  <si>
    <t>Count</t>
  </si>
  <si>
    <t>Data points that are unmappable</t>
  </si>
  <si>
    <t>Subtotal for data points that are in Empahsys and mappable, including contacts</t>
  </si>
  <si>
    <t>Total Data Points=</t>
  </si>
  <si>
    <t>These don't count</t>
  </si>
  <si>
    <t>Reserves</t>
  </si>
  <si>
    <t>Possibly</t>
  </si>
  <si>
    <t>Permanent Financing Commitments</t>
  </si>
  <si>
    <t>$</t>
  </si>
  <si>
    <t>ADS</t>
  </si>
  <si>
    <t>All</t>
  </si>
  <si>
    <t>Contruction Financing</t>
  </si>
  <si>
    <t>Contruction Interim</t>
  </si>
  <si>
    <t>g</t>
  </si>
  <si>
    <t>What's the effective date of the maximum allowable rents?</t>
  </si>
  <si>
    <t>LIHTC:</t>
  </si>
  <si>
    <t>HOME:</t>
  </si>
  <si>
    <t>Financial Summary:</t>
  </si>
  <si>
    <t>Income and Expense Analysis:</t>
  </si>
  <si>
    <t>Vacancy Allowance</t>
  </si>
  <si>
    <r>
      <t xml:space="preserve">        </t>
    </r>
    <r>
      <rPr>
        <b/>
        <sz val="10"/>
        <rFont val="Arial"/>
        <family val="2"/>
      </rPr>
      <t>Effective Gross Income</t>
    </r>
  </si>
  <si>
    <t>Total Administrative Expenses</t>
  </si>
  <si>
    <t>Total Operating Expenses</t>
  </si>
  <si>
    <t>Total Maintenance Expenses</t>
  </si>
  <si>
    <r>
      <t xml:space="preserve">        </t>
    </r>
    <r>
      <rPr>
        <b/>
        <sz val="10"/>
        <rFont val="Arial"/>
        <family val="2"/>
      </rPr>
      <t>Total Annual Expenses</t>
    </r>
  </si>
  <si>
    <t>Annual Replacement Reserves</t>
  </si>
  <si>
    <r>
      <t xml:space="preserve">        </t>
    </r>
    <r>
      <rPr>
        <b/>
        <sz val="10"/>
        <rFont val="Arial"/>
        <family val="2"/>
      </rPr>
      <t>Net Operating Income</t>
    </r>
  </si>
  <si>
    <t>Debt Coverage Ratio =</t>
  </si>
  <si>
    <t>Total Annual Debt Service</t>
  </si>
  <si>
    <r>
      <t xml:space="preserve">        </t>
    </r>
    <r>
      <rPr>
        <b/>
        <sz val="10"/>
        <rFont val="Arial"/>
        <family val="2"/>
      </rPr>
      <t>Net Cash Flow</t>
    </r>
  </si>
  <si>
    <t>Uses of Funds:</t>
  </si>
  <si>
    <r>
      <t xml:space="preserve">        </t>
    </r>
    <r>
      <rPr>
        <b/>
        <sz val="10"/>
        <rFont val="Arial"/>
        <family val="2"/>
      </rPr>
      <t>Total Development Cost</t>
    </r>
  </si>
  <si>
    <t>Sources of Funds:</t>
  </si>
  <si>
    <r>
      <t xml:space="preserve">      **</t>
    </r>
    <r>
      <rPr>
        <b/>
        <sz val="10"/>
        <rFont val="Arial"/>
        <family val="2"/>
      </rPr>
      <t>Total Sources of Funds</t>
    </r>
  </si>
  <si>
    <t>Do Uses = Sources?</t>
  </si>
  <si>
    <t>Federal Tax Credit Equity</t>
  </si>
  <si>
    <t>State Tax Credit Equity</t>
  </si>
  <si>
    <t>For year: 2023</t>
  </si>
  <si>
    <t>Operating Reserves</t>
  </si>
  <si>
    <t>Page 17</t>
  </si>
  <si>
    <r>
      <t xml:space="preserve"> * Less Ineligible Costs (itemize on </t>
    </r>
    <r>
      <rPr>
        <b/>
        <sz val="10"/>
        <rFont val="Arial"/>
        <family val="2"/>
      </rPr>
      <t>pg. 12</t>
    </r>
    <r>
      <rPr>
        <sz val="10"/>
        <rFont val="Arial"/>
        <family val="2"/>
      </rPr>
      <t>)</t>
    </r>
  </si>
  <si>
    <t>Apartment</t>
  </si>
  <si>
    <t>Single Family</t>
  </si>
  <si>
    <t>Detached</t>
  </si>
  <si>
    <t>Mobile Home</t>
  </si>
  <si>
    <t>Unit Utility Type</t>
  </si>
  <si>
    <t>For any budgeted reserves in excess of the required amount, justification and support must be provided for the excess amounts (required by syndicators or lenders). If the justification and support is not provided or is insufficient, these reserves my be written down to the Authority requested amounts.</t>
  </si>
  <si>
    <t>Must fall within $3,500 - $5,000. The Authority my consider waivers if special circumstances apply.</t>
  </si>
  <si>
    <t>Must be a minimum of $40,000 per unit or the amount required by the Physical Needs Assessment, if greater.  In addition, at least $20,000 of this amount must be attributed to interior unit rehabilitation costs.</t>
  </si>
  <si>
    <t>Lowrise</t>
  </si>
  <si>
    <t xml:space="preserve">                               *Vacancy%</t>
  </si>
  <si>
    <t>*If 5% vacancy rate is requested, the applicant must provide justification. The Authority will make the final determination of whether to utilize a five percent (5%) vacancy rate for underwriting.</t>
  </si>
  <si>
    <t>TEB Local or SC Housing?</t>
  </si>
  <si>
    <t>Local</t>
  </si>
  <si>
    <t>SC Housing</t>
  </si>
  <si>
    <t>TEB Type</t>
  </si>
  <si>
    <t>TEB 10% Occupancy Date:</t>
  </si>
  <si>
    <t>TEB 50% Occupancy Date:</t>
  </si>
  <si>
    <t>Tab 10</t>
  </si>
  <si>
    <t>DevType1</t>
  </si>
  <si>
    <t>Homeless</t>
  </si>
  <si>
    <t>Developmentally or Physically Disabled</t>
  </si>
  <si>
    <t>Older Persons (ages 55+)</t>
  </si>
  <si>
    <t>Persons with Mental Illness</t>
  </si>
  <si>
    <t>Persons with HIV / AIDS</t>
  </si>
  <si>
    <t>DevType2</t>
  </si>
  <si>
    <t>24 Units or Less (Rehab Only)</t>
  </si>
  <si>
    <t>100% Duplex</t>
  </si>
  <si>
    <t>100% Detached Single Family</t>
  </si>
  <si>
    <t>Development Type (if applicable)</t>
  </si>
  <si>
    <t>Tax Exempt Bond Information:</t>
  </si>
  <si>
    <t>Is Tax-Exempt Bond Financing Used?                        (Y/N)</t>
  </si>
  <si>
    <t>Initial Application Information (Bond amount is updated at placed in service):</t>
  </si>
  <si>
    <r>
      <t>If yes,</t>
    </r>
    <r>
      <rPr>
        <sz val="10"/>
        <rFont val="Arial"/>
        <family val="2"/>
      </rPr>
      <t xml:space="preserve"> what is the Amount?</t>
    </r>
  </si>
  <si>
    <t>Issuer:</t>
  </si>
  <si>
    <t>Affordability Term (Year)</t>
  </si>
  <si>
    <t>Rent Restriction History</t>
  </si>
  <si>
    <t>Placed in Service Information ( Update Bond amount above):</t>
  </si>
  <si>
    <t>Issue:</t>
  </si>
  <si>
    <t xml:space="preserve">        Original Issuance Date:</t>
  </si>
  <si>
    <t xml:space="preserve">  Year:</t>
  </si>
  <si>
    <t>Inducement Date:</t>
  </si>
  <si>
    <t>TEFRA Date:</t>
  </si>
  <si>
    <t>Refunding Date (if applicable):</t>
  </si>
  <si>
    <t>Tap Fees**</t>
  </si>
  <si>
    <t>Impact Fees**</t>
  </si>
  <si>
    <t>**Provide calculation for tap and impact fees and attach supporting documentation from appropriate locality:</t>
  </si>
  <si>
    <t>Tap Fees:</t>
  </si>
  <si>
    <t>Impact Fees:</t>
  </si>
  <si>
    <t xml:space="preserve"> State Tax Credits</t>
  </si>
  <si>
    <t>Non-Profit</t>
  </si>
  <si>
    <t>List each member of the development team with his/her associated developments:  (attach additional pages if necessary)</t>
  </si>
  <si>
    <t xml:space="preserve"> Project Based Section 8</t>
  </si>
  <si>
    <t>Actual:</t>
  </si>
  <si>
    <t>Number of stories in tallest building:</t>
  </si>
  <si>
    <t>Tab 11</t>
  </si>
  <si>
    <t>Offering</t>
  </si>
  <si>
    <t>Investors</t>
  </si>
  <si>
    <t xml:space="preserve">  Y/N</t>
  </si>
  <si>
    <r>
      <t xml:space="preserve">** Type 1 &amp; 4 Funding sources from the Funding section on page 8 are </t>
    </r>
    <r>
      <rPr>
        <b/>
        <sz val="10"/>
        <rFont val="Arial"/>
        <family val="2"/>
      </rPr>
      <t>NOT</t>
    </r>
    <r>
      <rPr>
        <sz val="10"/>
        <rFont val="Arial"/>
        <family val="2"/>
      </rPr>
      <t xml:space="preserve"> included in the calculation of the "Sources of Funds" section on this page.</t>
    </r>
  </si>
  <si>
    <t>https://eligibility.sc.egov.usda.gov/eligibility/welcomeAction.do</t>
  </si>
  <si>
    <t>https://www.schousing.com/Home/PartnerIncomeLimits</t>
  </si>
  <si>
    <t># Single Room Occupancy</t>
  </si>
  <si>
    <t># Transitional Units</t>
  </si>
  <si>
    <t># Homeless Units</t>
  </si>
  <si>
    <t xml:space="preserve">The credentials of the preparer of the construction cost addendum must be submitted with the application. </t>
  </si>
  <si>
    <t>Construction Cost Addendum Certification:  I certify that to the best of my knowledge all known relevant factors affecting the cost of construction have been taken into consideration in the preparation of this construction cost addendum. I have been provided a copy of the 2023 Qualified Allocation Plan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t>
  </si>
  <si>
    <t xml:space="preserve"> g) Allocation counting toward the 10% nonprofit requirement under Sec. 42(h)(5) (9% LIHTC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</si>
</sst>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lt;=9999999]###\-####;\(###\)\ ###\-####"/>
    <numFmt numFmtId="167" formatCode="00000"/>
    <numFmt numFmtId="168" formatCode="0.000%"/>
    <numFmt numFmtId="169" formatCode="0.0000%"/>
    <numFmt numFmtId="170" formatCode="&quot;$&quot;#,##0.00"/>
    <numFmt numFmtId="171" formatCode="m/d/yy;@"/>
    <numFmt numFmtId="172" formatCode="0.0"/>
    <numFmt numFmtId="173" formatCode="0.00000%"/>
  </numFmts>
  <fonts count="48" x14ac:knownFonts="1">
    <font>
      <sz val="10"/>
      <name val="Arial"/>
    </font>
    <font>
      <sz val="11"/>
      <color indexed="8"/>
      <name val="Calibri"/>
      <family val="2"/>
    </font>
    <font>
      <sz val="11"/>
      <color indexed="8"/>
      <name val="Calibri"/>
      <family val="2"/>
    </font>
    <font>
      <sz val="10"/>
      <name val="Arial"/>
      <family val="2"/>
    </font>
    <font>
      <sz val="8"/>
      <name val="Arial"/>
      <family val="2"/>
    </font>
    <font>
      <sz val="10"/>
      <color indexed="9"/>
      <name val="Arial"/>
      <family val="2"/>
    </font>
    <font>
      <b/>
      <sz val="10"/>
      <name val="Arial"/>
      <family val="2"/>
    </font>
    <font>
      <sz val="12"/>
      <name val="Arial"/>
      <family val="2"/>
    </font>
    <font>
      <b/>
      <sz val="12"/>
      <color indexed="9"/>
      <name val="Arial"/>
      <family val="2"/>
    </font>
    <font>
      <b/>
      <sz val="12"/>
      <name val="Arial"/>
      <family val="2"/>
    </font>
    <font>
      <sz val="10"/>
      <color indexed="12"/>
      <name val="Arial"/>
      <family val="2"/>
    </font>
    <font>
      <b/>
      <sz val="10"/>
      <color indexed="12"/>
      <name val="Arial"/>
      <family val="2"/>
    </font>
    <font>
      <u/>
      <sz val="10"/>
      <color indexed="12"/>
      <name val="Arial"/>
      <family val="2"/>
    </font>
    <font>
      <sz val="10"/>
      <name val="Arial"/>
      <family val="2"/>
    </font>
    <font>
      <b/>
      <u/>
      <sz val="10"/>
      <name val="Arial"/>
      <family val="2"/>
    </font>
    <font>
      <sz val="10"/>
      <color indexed="12"/>
      <name val="Arial"/>
      <family val="2"/>
    </font>
    <font>
      <u/>
      <sz val="10"/>
      <name val="Arial"/>
      <family val="2"/>
    </font>
    <font>
      <b/>
      <sz val="11"/>
      <name val="Arial"/>
      <family val="2"/>
    </font>
    <font>
      <b/>
      <sz val="8"/>
      <name val="Arial"/>
      <family val="2"/>
    </font>
    <font>
      <b/>
      <sz val="10"/>
      <color indexed="9"/>
      <name val="Arial"/>
      <family val="2"/>
    </font>
    <font>
      <b/>
      <i/>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name val="Calibri"/>
      <family val="2"/>
    </font>
    <font>
      <sz val="11"/>
      <color indexed="12"/>
      <name val="Calibri"/>
      <family val="2"/>
    </font>
    <font>
      <b/>
      <sz val="11"/>
      <color indexed="12"/>
      <name val="Calibri"/>
      <family val="2"/>
    </font>
    <font>
      <sz val="10"/>
      <color indexed="17"/>
      <name val="Arial"/>
      <family val="2"/>
    </font>
    <font>
      <sz val="10"/>
      <name val="Calibri"/>
      <family val="2"/>
    </font>
    <font>
      <sz val="11"/>
      <color indexed="10"/>
      <name val="Calibri"/>
      <family val="2"/>
    </font>
    <font>
      <i/>
      <sz val="10"/>
      <name val="Arial"/>
      <family val="2"/>
    </font>
    <font>
      <b/>
      <i/>
      <u/>
      <sz val="10"/>
      <name val="Arial"/>
      <family val="2"/>
    </font>
    <font>
      <sz val="10"/>
      <name val="Arial"/>
      <family val="2"/>
    </font>
    <font>
      <sz val="10"/>
      <color indexed="10"/>
      <name val="Calibri"/>
      <family val="2"/>
    </font>
    <font>
      <sz val="10"/>
      <color rgb="FF0000FF"/>
      <name val="Arial"/>
      <family val="2"/>
    </font>
    <font>
      <sz val="10"/>
      <color theme="0"/>
      <name val="Arial"/>
      <family val="2"/>
    </font>
    <font>
      <sz val="10"/>
      <color theme="1"/>
      <name val="Arial"/>
      <family val="2"/>
    </font>
    <font>
      <sz val="10"/>
      <color theme="0" tint="-0.249977111117893"/>
      <name val="Arial"/>
      <family val="2"/>
    </font>
    <font>
      <sz val="10"/>
      <color indexed="10"/>
      <name val="Arial"/>
      <family val="2"/>
    </font>
    <font>
      <sz val="10"/>
      <color indexed="8"/>
      <name val="Arial"/>
      <family val="2"/>
    </font>
    <font>
      <sz val="9"/>
      <name val="Arial"/>
      <family val="2"/>
    </font>
    <font>
      <b/>
      <sz val="9"/>
      <color indexed="81"/>
      <name val="Tahoma"/>
      <family val="2"/>
    </font>
    <font>
      <sz val="10"/>
      <color indexed="8"/>
      <name val="Calibri"/>
      <family val="2"/>
    </font>
    <font>
      <b/>
      <sz val="10"/>
      <color rgb="FF0000FF"/>
      <name val="Arial"/>
      <family val="2"/>
    </font>
    <font>
      <sz val="9"/>
      <color indexed="81"/>
      <name val="Tahoma"/>
      <family val="2"/>
    </font>
    <font>
      <b/>
      <u/>
      <sz val="14"/>
      <name val="Arial"/>
      <family val="2"/>
    </font>
    <font>
      <b/>
      <sz val="10"/>
      <color rgb="FFFF000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C0C0C0"/>
        <bgColor indexed="64"/>
      </patternFill>
    </fill>
    <fill>
      <patternFill patternType="solid">
        <fgColor rgb="FF99FFCC"/>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5">
    <xf numFmtId="0" fontId="0" fillId="0" borderId="0"/>
    <xf numFmtId="43"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alignment vertical="top"/>
      <protection locked="0"/>
    </xf>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33" fillId="0" borderId="0"/>
    <xf numFmtId="9"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cellStyleXfs>
  <cellXfs count="991">
    <xf numFmtId="0" fontId="0" fillId="0" borderId="0" xfId="0"/>
    <xf numFmtId="0" fontId="13" fillId="0" borderId="0" xfId="15" applyFont="1" applyAlignment="1" applyProtection="1"/>
    <xf numFmtId="0" fontId="13" fillId="2" borderId="1" xfId="15" applyFont="1" applyFill="1" applyBorder="1" applyAlignment="1" applyProtection="1"/>
    <xf numFmtId="0" fontId="6" fillId="2" borderId="2" xfId="15" applyFont="1" applyFill="1" applyBorder="1" applyAlignment="1" applyProtection="1">
      <alignment horizontal="center"/>
    </xf>
    <xf numFmtId="0" fontId="12" fillId="0" borderId="0" xfId="15" applyFill="1" applyBorder="1" applyAlignment="1" applyProtection="1">
      <alignment horizontal="center"/>
    </xf>
    <xf numFmtId="0" fontId="11" fillId="3" borderId="3" xfId="0" applyFont="1" applyFill="1" applyBorder="1" applyAlignment="1" applyProtection="1">
      <alignment horizontal="center"/>
      <protection locked="0"/>
    </xf>
    <xf numFmtId="14" fontId="10" fillId="3" borderId="3" xfId="0" applyNumberFormat="1" applyFont="1" applyFill="1" applyBorder="1" applyProtection="1">
      <protection locked="0"/>
    </xf>
    <xf numFmtId="0" fontId="10" fillId="3" borderId="3" xfId="0" applyFont="1" applyFill="1" applyBorder="1" applyAlignment="1" applyProtection="1">
      <alignment horizontal="center"/>
      <protection locked="0"/>
    </xf>
    <xf numFmtId="0" fontId="10" fillId="3" borderId="3" xfId="0" applyFont="1" applyFill="1" applyBorder="1" applyProtection="1">
      <protection locked="0"/>
    </xf>
    <xf numFmtId="10" fontId="10" fillId="3" borderId="3" xfId="29" applyNumberFormat="1"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9" fontId="10" fillId="3" borderId="3" xfId="29" applyFont="1" applyFill="1" applyBorder="1" applyProtection="1">
      <protection locked="0"/>
    </xf>
    <xf numFmtId="164" fontId="10" fillId="3" borderId="3" xfId="1" applyNumberFormat="1" applyFont="1" applyFill="1" applyBorder="1" applyProtection="1">
      <protection locked="0"/>
    </xf>
    <xf numFmtId="43" fontId="10" fillId="3" borderId="3" xfId="1" applyFont="1" applyFill="1" applyBorder="1" applyProtection="1">
      <protection locked="0"/>
    </xf>
    <xf numFmtId="10" fontId="10" fillId="3" borderId="3" xfId="29" applyNumberFormat="1" applyFont="1" applyFill="1" applyBorder="1" applyProtection="1">
      <protection locked="0"/>
    </xf>
    <xf numFmtId="43" fontId="15" fillId="3" borderId="3" xfId="1" applyFont="1" applyFill="1" applyBorder="1" applyProtection="1">
      <protection locked="0"/>
    </xf>
    <xf numFmtId="168" fontId="10" fillId="3" borderId="3" xfId="29" applyNumberFormat="1" applyFont="1" applyFill="1" applyBorder="1" applyProtection="1">
      <protection locked="0"/>
    </xf>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6" fillId="3" borderId="0" xfId="0" applyFont="1" applyFill="1" applyBorder="1"/>
    <xf numFmtId="0" fontId="0" fillId="3" borderId="0" xfId="0" applyFill="1" applyBorder="1"/>
    <xf numFmtId="0" fontId="6" fillId="4" borderId="0" xfId="0" applyFont="1" applyFill="1" applyBorder="1"/>
    <xf numFmtId="0" fontId="0" fillId="4" borderId="7" xfId="0" applyFill="1" applyBorder="1"/>
    <xf numFmtId="0" fontId="0" fillId="4" borderId="8" xfId="0" applyFill="1" applyBorder="1"/>
    <xf numFmtId="166" fontId="6" fillId="4" borderId="0" xfId="0" applyNumberFormat="1" applyFont="1" applyFill="1" applyBorder="1"/>
    <xf numFmtId="0" fontId="26" fillId="3" borderId="3" xfId="0" applyFont="1" applyFill="1" applyBorder="1" applyAlignment="1" applyProtection="1">
      <alignment horizontal="center"/>
      <protection locked="0"/>
    </xf>
    <xf numFmtId="44" fontId="23" fillId="0" borderId="9" xfId="2" applyFont="1" applyFill="1" applyBorder="1" applyAlignment="1" applyProtection="1">
      <alignment horizontal="center"/>
    </xf>
    <xf numFmtId="44" fontId="23" fillId="0" borderId="12" xfId="2" applyFont="1" applyFill="1" applyBorder="1" applyAlignment="1" applyProtection="1">
      <alignment horizontal="center"/>
    </xf>
    <xf numFmtId="0" fontId="26" fillId="3" borderId="11" xfId="0" applyFont="1" applyFill="1" applyBorder="1" applyAlignment="1" applyProtection="1">
      <alignment horizontal="center"/>
      <protection locked="0"/>
    </xf>
    <xf numFmtId="0" fontId="0" fillId="0" borderId="0" xfId="0" applyProtection="1"/>
    <xf numFmtId="44" fontId="24" fillId="0" borderId="9" xfId="2" applyFont="1" applyFill="1" applyBorder="1" applyAlignment="1" applyProtection="1">
      <alignment horizontal="center" vertical="center"/>
    </xf>
    <xf numFmtId="0" fontId="28" fillId="0" borderId="0" xfId="0" applyFont="1" applyProtection="1"/>
    <xf numFmtId="0" fontId="6" fillId="0" borderId="0" xfId="0" applyFont="1" applyProtection="1"/>
    <xf numFmtId="0" fontId="11" fillId="0" borderId="0" xfId="0" applyFont="1" applyFill="1" applyBorder="1" applyAlignment="1" applyProtection="1">
      <alignment horizontal="center"/>
    </xf>
    <xf numFmtId="0" fontId="21" fillId="0" borderId="0" xfId="0" applyFont="1" applyProtection="1"/>
    <xf numFmtId="14" fontId="10" fillId="0" borderId="0" xfId="0" applyNumberFormat="1" applyFont="1" applyFill="1" applyBorder="1" applyProtection="1"/>
    <xf numFmtId="0" fontId="23" fillId="0" borderId="0" xfId="16" applyFont="1" applyAlignment="1" applyProtection="1">
      <alignment horizontal="center"/>
    </xf>
    <xf numFmtId="0" fontId="12" fillId="4" borderId="0" xfId="15" applyFill="1" applyBorder="1" applyAlignment="1" applyProtection="1"/>
    <xf numFmtId="1" fontId="11" fillId="0" borderId="0" xfId="0" applyNumberFormat="1" applyFont="1" applyFill="1" applyBorder="1" applyAlignment="1" applyProtection="1">
      <alignment horizontal="center"/>
    </xf>
    <xf numFmtId="2" fontId="0" fillId="0" borderId="0" xfId="0" applyNumberFormat="1" applyAlignment="1" applyProtection="1">
      <alignment horizontal="center"/>
    </xf>
    <xf numFmtId="0" fontId="5" fillId="7" borderId="0" xfId="0" applyFont="1" applyFill="1" applyProtection="1"/>
    <xf numFmtId="0" fontId="3" fillId="0" borderId="0" xfId="0" applyFont="1" applyAlignment="1" applyProtection="1">
      <alignment horizontal="right"/>
    </xf>
    <xf numFmtId="0" fontId="11" fillId="0" borderId="0" xfId="0" applyNumberFormat="1" applyFont="1" applyFill="1" applyBorder="1" applyAlignment="1" applyProtection="1">
      <alignment horizontal="center"/>
    </xf>
    <xf numFmtId="0" fontId="0" fillId="0" borderId="0" xfId="0" applyFill="1" applyAlignment="1" applyProtection="1">
      <alignment horizontal="right"/>
    </xf>
    <xf numFmtId="0" fontId="10" fillId="0" borderId="0" xfId="0" applyFont="1" applyFill="1" applyBorder="1" applyAlignment="1" applyProtection="1">
      <alignment horizontal="center"/>
    </xf>
    <xf numFmtId="0" fontId="0" fillId="0" borderId="0" xfId="0" applyAlignment="1" applyProtection="1">
      <alignment horizontal="right"/>
    </xf>
    <xf numFmtId="0" fontId="8" fillId="7" borderId="0" xfId="0" applyFont="1" applyFill="1" applyProtection="1"/>
    <xf numFmtId="0" fontId="3" fillId="0" borderId="0" xfId="0" applyFont="1" applyProtection="1"/>
    <xf numFmtId="0" fontId="12" fillId="0" borderId="0" xfId="15" applyAlignment="1" applyProtection="1"/>
    <xf numFmtId="1" fontId="11" fillId="3" borderId="3" xfId="0" applyNumberFormat="1" applyFont="1" applyFill="1" applyBorder="1" applyAlignment="1" applyProtection="1">
      <alignment horizontal="center"/>
      <protection locked="0"/>
    </xf>
    <xf numFmtId="0" fontId="0" fillId="0" borderId="0" xfId="0" quotePrefix="1" applyProtection="1"/>
    <xf numFmtId="0" fontId="0" fillId="0" borderId="0" xfId="0" applyAlignment="1" applyProtection="1">
      <alignment wrapText="1"/>
    </xf>
    <xf numFmtId="0" fontId="3" fillId="0" borderId="0" xfId="0" applyFont="1" applyAlignment="1" applyProtection="1">
      <alignment vertical="center"/>
    </xf>
    <xf numFmtId="0" fontId="3" fillId="0" borderId="0" xfId="0" applyFont="1" applyAlignment="1" applyProtection="1">
      <alignment vertical="center" wrapText="1"/>
    </xf>
    <xf numFmtId="0" fontId="29" fillId="0" borderId="0" xfId="0" applyFont="1" applyAlignment="1" applyProtection="1">
      <alignment horizontal="center" vertical="center" wrapText="1"/>
    </xf>
    <xf numFmtId="0" fontId="3" fillId="0" borderId="0" xfId="0" applyFont="1" applyBorder="1" applyAlignment="1" applyProtection="1">
      <alignment horizontal="left"/>
    </xf>
    <xf numFmtId="0" fontId="6" fillId="0" borderId="0" xfId="0" applyFont="1" applyAlignment="1" applyProtection="1">
      <alignment horizontal="center"/>
    </xf>
    <xf numFmtId="9" fontId="6" fillId="0" borderId="17" xfId="29" applyFont="1" applyBorder="1" applyAlignment="1" applyProtection="1">
      <alignment horizontal="center"/>
    </xf>
    <xf numFmtId="0" fontId="0" fillId="0" borderId="0" xfId="0" applyFill="1" applyProtection="1"/>
    <xf numFmtId="0" fontId="0" fillId="0" borderId="4" xfId="0" applyBorder="1" applyProtection="1"/>
    <xf numFmtId="0" fontId="6" fillId="0" borderId="4" xfId="0" applyFont="1" applyBorder="1" applyAlignment="1" applyProtection="1">
      <alignment horizontal="center"/>
    </xf>
    <xf numFmtId="44" fontId="11" fillId="0" borderId="4" xfId="2" applyFont="1" applyFill="1" applyBorder="1" applyAlignment="1" applyProtection="1">
      <alignment horizontal="center"/>
    </xf>
    <xf numFmtId="0" fontId="3" fillId="0" borderId="0" xfId="0" quotePrefix="1" applyFont="1" applyProtection="1"/>
    <xf numFmtId="0" fontId="31" fillId="0" borderId="0" xfId="0" applyFont="1" applyAlignment="1" applyProtection="1">
      <alignment horizontal="center" vertical="center" wrapText="1"/>
    </xf>
    <xf numFmtId="0" fontId="31" fillId="0" borderId="0" xfId="0" applyFont="1" applyAlignment="1" applyProtection="1">
      <alignment wrapText="1"/>
    </xf>
    <xf numFmtId="0" fontId="31" fillId="0" borderId="0" xfId="0" applyFont="1" applyAlignment="1" applyProtection="1">
      <alignment horizontal="left" wrapText="1"/>
    </xf>
    <xf numFmtId="0" fontId="3" fillId="0" borderId="0" xfId="0" applyFont="1" applyAlignment="1" applyProtection="1">
      <alignment horizontal="center"/>
    </xf>
    <xf numFmtId="0" fontId="3" fillId="0" borderId="4" xfId="0" applyFont="1" applyBorder="1" applyProtection="1"/>
    <xf numFmtId="0" fontId="11" fillId="0" borderId="4" xfId="0" applyFont="1" applyFill="1" applyBorder="1" applyAlignment="1" applyProtection="1">
      <alignment horizontal="center"/>
    </xf>
    <xf numFmtId="0" fontId="14" fillId="0" borderId="0" xfId="0" applyFont="1" applyAlignment="1" applyProtection="1">
      <alignment horizontal="center"/>
    </xf>
    <xf numFmtId="9" fontId="0" fillId="0" borderId="0" xfId="29" applyFont="1" applyProtection="1"/>
    <xf numFmtId="0" fontId="0" fillId="0" borderId="3" xfId="0" applyBorder="1" applyProtection="1"/>
    <xf numFmtId="43" fontId="3" fillId="0" borderId="3" xfId="1" applyFont="1" applyFill="1" applyBorder="1" applyProtection="1"/>
    <xf numFmtId="0" fontId="7" fillId="0" borderId="18" xfId="0" applyFont="1" applyBorder="1" applyProtection="1"/>
    <xf numFmtId="0" fontId="0" fillId="0" borderId="19" xfId="0" applyBorder="1" applyProtection="1"/>
    <xf numFmtId="0" fontId="0" fillId="0" borderId="20" xfId="0" applyBorder="1" applyProtection="1"/>
    <xf numFmtId="0" fontId="7" fillId="0" borderId="0" xfId="0" applyFont="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12" xfId="0" applyBorder="1" applyProtection="1"/>
    <xf numFmtId="0" fontId="0" fillId="0" borderId="17" xfId="0" applyBorder="1" applyProtection="1"/>
    <xf numFmtId="0" fontId="0" fillId="0" borderId="21" xfId="0" applyBorder="1" applyProtection="1"/>
    <xf numFmtId="0" fontId="13" fillId="0" borderId="0" xfId="0" applyFont="1" applyProtection="1"/>
    <xf numFmtId="0" fontId="0" fillId="0" borderId="0" xfId="0" applyFill="1" applyBorder="1" applyProtection="1"/>
    <xf numFmtId="0" fontId="13" fillId="0" borderId="0" xfId="0" applyFont="1" applyFill="1" applyBorder="1" applyProtection="1"/>
    <xf numFmtId="0" fontId="3" fillId="0" borderId="0" xfId="0" applyFont="1" applyFill="1" applyBorder="1" applyAlignment="1" applyProtection="1">
      <alignment horizontal="left"/>
    </xf>
    <xf numFmtId="0" fontId="0" fillId="2" borderId="3" xfId="0" applyFill="1" applyBorder="1" applyProtection="1"/>
    <xf numFmtId="0" fontId="0" fillId="0" borderId="22" xfId="0" applyBorder="1" applyProtection="1"/>
    <xf numFmtId="0" fontId="3" fillId="0" borderId="0" xfId="0" applyFont="1" applyFill="1" applyBorder="1" applyProtection="1"/>
    <xf numFmtId="43" fontId="10" fillId="9" borderId="3" xfId="1" applyFont="1" applyFill="1" applyBorder="1" applyProtection="1">
      <protection locked="0"/>
    </xf>
    <xf numFmtId="41" fontId="10" fillId="3" borderId="3" xfId="0" applyNumberFormat="1" applyFont="1" applyFill="1" applyBorder="1" applyProtection="1">
      <protection locked="0"/>
    </xf>
    <xf numFmtId="41" fontId="15" fillId="3" borderId="3" xfId="0" applyNumberFormat="1" applyFont="1" applyFill="1" applyBorder="1" applyProtection="1">
      <protection locked="0"/>
    </xf>
    <xf numFmtId="41" fontId="13" fillId="2" borderId="3" xfId="15" applyNumberFormat="1" applyFont="1" applyFill="1" applyBorder="1" applyAlignment="1" applyProtection="1"/>
    <xf numFmtId="41" fontId="0" fillId="0" borderId="3" xfId="0" applyNumberFormat="1" applyBorder="1" applyProtection="1">
      <protection hidden="1"/>
    </xf>
    <xf numFmtId="41" fontId="13" fillId="10" borderId="3" xfId="15" applyNumberFormat="1" applyFont="1" applyFill="1" applyBorder="1" applyAlignment="1" applyProtection="1"/>
    <xf numFmtId="41" fontId="10" fillId="3" borderId="3" xfId="1" applyNumberFormat="1" applyFont="1" applyFill="1" applyBorder="1" applyProtection="1">
      <protection locked="0"/>
    </xf>
    <xf numFmtId="41" fontId="10" fillId="9" borderId="3" xfId="1" applyNumberFormat="1" applyFont="1" applyFill="1" applyBorder="1" applyProtection="1">
      <protection locked="0"/>
    </xf>
    <xf numFmtId="44" fontId="25" fillId="11" borderId="9" xfId="2" applyFont="1" applyFill="1" applyBorder="1" applyProtection="1"/>
    <xf numFmtId="44" fontId="25" fillId="11" borderId="9" xfId="2" applyFont="1" applyFill="1" applyBorder="1" applyAlignment="1" applyProtection="1">
      <alignment horizontal="center"/>
    </xf>
    <xf numFmtId="43" fontId="6" fillId="2" borderId="3" xfId="0" applyNumberFormat="1" applyFont="1" applyFill="1" applyBorder="1" applyProtection="1"/>
    <xf numFmtId="0" fontId="3" fillId="0" borderId="9" xfId="0" applyFont="1" applyFill="1" applyBorder="1" applyProtection="1"/>
    <xf numFmtId="0" fontId="0" fillId="9" borderId="9" xfId="0" applyFill="1" applyBorder="1" applyProtection="1">
      <protection locked="0"/>
    </xf>
    <xf numFmtId="41" fontId="10" fillId="12" borderId="3" xfId="1" applyNumberFormat="1" applyFont="1" applyFill="1" applyBorder="1" applyProtection="1"/>
    <xf numFmtId="43" fontId="10" fillId="13" borderId="3" xfId="1" applyFont="1" applyFill="1" applyBorder="1" applyProtection="1"/>
    <xf numFmtId="43" fontId="3" fillId="13" borderId="3" xfId="1" applyFont="1" applyFill="1" applyBorder="1" applyProtection="1"/>
    <xf numFmtId="41" fontId="0" fillId="2" borderId="3" xfId="0" applyNumberFormat="1" applyFill="1" applyBorder="1" applyProtection="1"/>
    <xf numFmtId="41" fontId="10" fillId="0" borderId="3" xfId="1" applyNumberFormat="1" applyFont="1" applyFill="1" applyBorder="1" applyProtection="1"/>
    <xf numFmtId="43" fontId="10" fillId="10" borderId="3" xfId="1" applyFont="1" applyFill="1" applyBorder="1" applyProtection="1"/>
    <xf numFmtId="43" fontId="0" fillId="10" borderId="3" xfId="0" applyNumberFormat="1" applyFill="1" applyBorder="1" applyProtection="1"/>
    <xf numFmtId="0" fontId="6" fillId="0" borderId="9" xfId="0" applyFont="1" applyBorder="1" applyProtection="1"/>
    <xf numFmtId="0" fontId="6" fillId="10" borderId="9" xfId="0" applyFont="1" applyFill="1" applyBorder="1" applyProtection="1"/>
    <xf numFmtId="0" fontId="0" fillId="0" borderId="9" xfId="0" applyBorder="1" applyProtection="1"/>
    <xf numFmtId="0" fontId="3" fillId="0" borderId="9" xfId="0" applyFont="1" applyBorder="1" applyProtection="1"/>
    <xf numFmtId="0" fontId="3" fillId="9" borderId="9" xfId="0" applyFont="1" applyFill="1" applyBorder="1" applyProtection="1">
      <protection locked="0"/>
    </xf>
    <xf numFmtId="38" fontId="10" fillId="3" borderId="3" xfId="1" applyNumberFormat="1" applyFont="1" applyFill="1" applyBorder="1" applyAlignment="1" applyProtection="1">
      <alignment horizontal="right"/>
      <protection locked="0"/>
    </xf>
    <xf numFmtId="4" fontId="10" fillId="3" borderId="3" xfId="0" applyNumberFormat="1" applyFont="1" applyFill="1" applyBorder="1" applyProtection="1">
      <protection locked="0"/>
    </xf>
    <xf numFmtId="4" fontId="0" fillId="0" borderId="3" xfId="0" applyNumberFormat="1" applyFill="1" applyBorder="1" applyProtection="1"/>
    <xf numFmtId="43" fontId="0" fillId="0" borderId="2" xfId="0" applyNumberFormat="1" applyBorder="1" applyProtection="1"/>
    <xf numFmtId="43" fontId="0" fillId="0" borderId="3" xfId="0" applyNumberFormat="1" applyBorder="1" applyProtection="1"/>
    <xf numFmtId="43" fontId="0" fillId="0" borderId="0" xfId="0" applyNumberFormat="1" applyBorder="1" applyProtection="1"/>
    <xf numFmtId="0" fontId="0" fillId="0" borderId="5" xfId="0" applyFill="1" applyBorder="1" applyProtection="1"/>
    <xf numFmtId="0" fontId="33" fillId="0" borderId="0" xfId="28"/>
    <xf numFmtId="49" fontId="33" fillId="0" borderId="0" xfId="28" applyNumberFormat="1" applyAlignment="1">
      <alignment horizontal="center"/>
    </xf>
    <xf numFmtId="0" fontId="19" fillId="7" borderId="0" xfId="28" applyFont="1" applyFill="1"/>
    <xf numFmtId="49" fontId="19" fillId="7" borderId="0" xfId="28" applyNumberFormat="1" applyFont="1" applyFill="1" applyAlignment="1">
      <alignment horizontal="center"/>
    </xf>
    <xf numFmtId="0" fontId="33" fillId="7" borderId="0" xfId="28" applyFill="1"/>
    <xf numFmtId="0" fontId="33" fillId="0" borderId="0" xfId="28" quotePrefix="1" applyNumberFormat="1" applyAlignment="1">
      <alignment horizontal="center" vertical="top"/>
    </xf>
    <xf numFmtId="49" fontId="33" fillId="0" borderId="0" xfId="28" applyNumberFormat="1" applyAlignment="1">
      <alignment horizontal="center" vertical="top"/>
    </xf>
    <xf numFmtId="0" fontId="33" fillId="0" borderId="0" xfId="28" applyAlignment="1">
      <alignment vertical="top"/>
    </xf>
    <xf numFmtId="0" fontId="0" fillId="0" borderId="0" xfId="0" applyAlignment="1">
      <alignment vertical="top"/>
    </xf>
    <xf numFmtId="0" fontId="33" fillId="0" borderId="0" xfId="28" applyAlignment="1">
      <alignment vertical="top" wrapText="1"/>
    </xf>
    <xf numFmtId="49" fontId="3" fillId="0" borderId="0" xfId="28" applyNumberFormat="1" applyFont="1" applyAlignment="1">
      <alignment horizontal="center" vertical="top"/>
    </xf>
    <xf numFmtId="49" fontId="3" fillId="0" borderId="0" xfId="28" applyNumberFormat="1" applyFont="1" applyAlignment="1">
      <alignment horizontal="center"/>
    </xf>
    <xf numFmtId="0" fontId="0" fillId="0" borderId="0" xfId="28" applyFont="1" applyAlignment="1">
      <alignment horizontal="right"/>
    </xf>
    <xf numFmtId="0" fontId="0" fillId="14" borderId="3" xfId="0" applyFill="1" applyBorder="1" applyAlignment="1" applyProtection="1">
      <alignment horizontal="center"/>
    </xf>
    <xf numFmtId="0" fontId="10" fillId="0" borderId="0" xfId="0" applyFont="1" applyFill="1" applyBorder="1" applyAlignment="1" applyProtection="1">
      <alignment horizontal="left"/>
    </xf>
    <xf numFmtId="0" fontId="11" fillId="0" borderId="5" xfId="0" applyFont="1" applyFill="1" applyBorder="1" applyAlignment="1" applyProtection="1">
      <alignment horizontal="center"/>
    </xf>
    <xf numFmtId="0" fontId="10" fillId="0" borderId="0" xfId="0" applyFont="1" applyFill="1" applyBorder="1" applyAlignment="1" applyProtection="1">
      <alignment horizontal="left" vertical="top"/>
    </xf>
    <xf numFmtId="165" fontId="10" fillId="9" borderId="3" xfId="1" applyNumberFormat="1" applyFont="1" applyFill="1" applyBorder="1" applyProtection="1">
      <protection locked="0"/>
    </xf>
    <xf numFmtId="40" fontId="10" fillId="3" borderId="3" xfId="1" applyNumberFormat="1" applyFont="1" applyFill="1" applyBorder="1" applyAlignment="1" applyProtection="1">
      <alignment horizontal="right"/>
      <protection locked="0"/>
    </xf>
    <xf numFmtId="0" fontId="5" fillId="0" borderId="0" xfId="0" applyFont="1" applyFill="1" applyProtection="1"/>
    <xf numFmtId="0" fontId="8" fillId="0" borderId="0" xfId="0" applyFont="1" applyFill="1" applyProtection="1"/>
    <xf numFmtId="0" fontId="33" fillId="0" borderId="0" xfId="28" applyProtection="1"/>
    <xf numFmtId="49" fontId="33" fillId="0" borderId="0" xfId="28" applyNumberFormat="1" applyAlignment="1" applyProtection="1">
      <alignment horizontal="center"/>
    </xf>
    <xf numFmtId="0" fontId="33" fillId="0" borderId="0" xfId="28" applyFill="1" applyProtection="1"/>
    <xf numFmtId="0" fontId="33" fillId="0" borderId="0" xfId="28" applyFill="1" applyBorder="1" applyProtection="1"/>
    <xf numFmtId="0" fontId="6" fillId="0" borderId="0" xfId="0" applyFont="1" applyAlignment="1" applyProtection="1">
      <alignment horizontal="left"/>
    </xf>
    <xf numFmtId="14" fontId="0" fillId="0" borderId="0" xfId="0" applyNumberFormat="1" applyProtection="1"/>
    <xf numFmtId="0" fontId="0" fillId="0" borderId="3" xfId="0" applyBorder="1" applyAlignment="1" applyProtection="1">
      <alignment horizontal="center"/>
    </xf>
    <xf numFmtId="0" fontId="0" fillId="0" borderId="0" xfId="0" applyFill="1" applyBorder="1" applyAlignment="1" applyProtection="1">
      <alignment horizontal="center"/>
    </xf>
    <xf numFmtId="0" fontId="0" fillId="7" borderId="0" xfId="0" applyFill="1" applyProtection="1"/>
    <xf numFmtId="0" fontId="10" fillId="0" borderId="0" xfId="0" applyFont="1" applyFill="1" applyBorder="1" applyProtection="1"/>
    <xf numFmtId="0" fontId="10" fillId="0" borderId="0" xfId="0" applyFont="1" applyProtection="1"/>
    <xf numFmtId="0" fontId="6" fillId="15" borderId="0" xfId="0" applyFont="1" applyFill="1" applyProtection="1"/>
    <xf numFmtId="0" fontId="0" fillId="15" borderId="0" xfId="0" applyFill="1" applyProtection="1"/>
    <xf numFmtId="0" fontId="3" fillId="0" borderId="0" xfId="0" applyFont="1" applyBorder="1" applyProtection="1"/>
    <xf numFmtId="0" fontId="11" fillId="0" borderId="23" xfId="0" applyFont="1" applyFill="1" applyBorder="1" applyAlignment="1" applyProtection="1">
      <alignment horizontal="center"/>
    </xf>
    <xf numFmtId="0" fontId="3" fillId="0" borderId="4" xfId="0" applyFont="1" applyFill="1" applyBorder="1" applyProtection="1"/>
    <xf numFmtId="164" fontId="0" fillId="0" borderId="0" xfId="1" applyNumberFormat="1" applyFont="1" applyProtection="1"/>
    <xf numFmtId="0" fontId="6" fillId="0" borderId="0" xfId="0" applyFont="1" applyFill="1" applyProtection="1"/>
    <xf numFmtId="9" fontId="10" fillId="0" borderId="0" xfId="29" applyFont="1" applyFill="1" applyBorder="1" applyProtection="1"/>
    <xf numFmtId="0" fontId="6" fillId="0" borderId="0" xfId="0" applyFont="1" applyAlignment="1" applyProtection="1"/>
    <xf numFmtId="0" fontId="3" fillId="0" borderId="0" xfId="0" applyFont="1" applyBorder="1" applyAlignment="1" applyProtection="1">
      <alignment horizontal="right"/>
    </xf>
    <xf numFmtId="0" fontId="0" fillId="0" borderId="0" xfId="0" applyBorder="1" applyAlignment="1" applyProtection="1">
      <alignment horizontal="right"/>
    </xf>
    <xf numFmtId="0" fontId="0" fillId="0" borderId="3" xfId="0" applyBorder="1" applyAlignment="1" applyProtection="1">
      <alignment horizontal="center" wrapText="1"/>
    </xf>
    <xf numFmtId="43" fontId="0" fillId="0" borderId="3" xfId="1" applyFont="1" applyBorder="1" applyProtection="1"/>
    <xf numFmtId="43" fontId="0" fillId="0" borderId="0" xfId="1" applyFont="1" applyBorder="1" applyProtection="1"/>
    <xf numFmtId="0" fontId="36" fillId="0" borderId="0" xfId="0" applyFont="1" applyProtection="1"/>
    <xf numFmtId="10" fontId="0" fillId="0" borderId="3" xfId="29" applyNumberFormat="1" applyFont="1" applyBorder="1" applyProtection="1"/>
    <xf numFmtId="0" fontId="0" fillId="0" borderId="0" xfId="0" applyAlignment="1" applyProtection="1">
      <alignment horizontal="center"/>
    </xf>
    <xf numFmtId="0" fontId="6" fillId="2" borderId="3" xfId="0" applyFont="1" applyFill="1" applyBorder="1" applyAlignment="1" applyProtection="1">
      <alignment horizontal="center"/>
    </xf>
    <xf numFmtId="10" fontId="10" fillId="0" borderId="0" xfId="29" applyNumberFormat="1" applyFont="1" applyFill="1" applyBorder="1" applyProtection="1"/>
    <xf numFmtId="0" fontId="0" fillId="0" borderId="3" xfId="0" applyFill="1" applyBorder="1" applyProtection="1"/>
    <xf numFmtId="10" fontId="0" fillId="0" borderId="0" xfId="29" applyNumberFormat="1" applyFont="1" applyFill="1" applyBorder="1" applyAlignment="1" applyProtection="1">
      <alignment horizontal="center"/>
    </xf>
    <xf numFmtId="4" fontId="10" fillId="0" borderId="3" xfId="0" applyNumberFormat="1" applyFont="1" applyFill="1" applyBorder="1" applyProtection="1"/>
    <xf numFmtId="10" fontId="0" fillId="0" borderId="3" xfId="0" applyNumberFormat="1" applyFill="1" applyBorder="1" applyProtection="1"/>
    <xf numFmtId="1" fontId="0" fillId="0" borderId="0" xfId="0" applyNumberFormat="1" applyFill="1" applyBorder="1" applyAlignment="1" applyProtection="1">
      <alignment horizontal="center"/>
    </xf>
    <xf numFmtId="1" fontId="0" fillId="0" borderId="0" xfId="0" applyNumberFormat="1" applyFill="1" applyBorder="1" applyProtection="1"/>
    <xf numFmtId="4" fontId="0" fillId="0" borderId="0" xfId="0" applyNumberFormat="1" applyFill="1" applyBorder="1" applyProtection="1"/>
    <xf numFmtId="0" fontId="6" fillId="0" borderId="3" xfId="0" applyFont="1" applyFill="1" applyBorder="1" applyAlignment="1" applyProtection="1">
      <alignment horizontal="right"/>
    </xf>
    <xf numFmtId="4" fontId="10" fillId="0" borderId="0" xfId="0" applyNumberFormat="1" applyFont="1" applyFill="1" applyBorder="1" applyProtection="1"/>
    <xf numFmtId="0" fontId="0" fillId="0" borderId="4" xfId="0" applyFill="1" applyBorder="1" applyProtection="1"/>
    <xf numFmtId="0" fontId="13" fillId="0" borderId="3" xfId="0" applyFont="1" applyBorder="1" applyAlignment="1" applyProtection="1">
      <alignment horizontal="center" wrapText="1"/>
    </xf>
    <xf numFmtId="43" fontId="0" fillId="7" borderId="3" xfId="1" applyFont="1" applyFill="1" applyBorder="1" applyProtection="1"/>
    <xf numFmtId="10" fontId="10" fillId="7" borderId="3" xfId="29" applyNumberFormat="1" applyFont="1" applyFill="1" applyBorder="1" applyProtection="1"/>
    <xf numFmtId="0" fontId="10" fillId="7" borderId="3" xfId="0" applyFont="1" applyFill="1" applyBorder="1" applyProtection="1"/>
    <xf numFmtId="0" fontId="10" fillId="7" borderId="3" xfId="0" applyFont="1" applyFill="1" applyBorder="1" applyAlignment="1" applyProtection="1">
      <alignment horizontal="center"/>
    </xf>
    <xf numFmtId="43" fontId="0" fillId="0" borderId="3" xfId="1" applyFont="1" applyFill="1" applyBorder="1" applyProtection="1"/>
    <xf numFmtId="0" fontId="6" fillId="2" borderId="2" xfId="0" applyFont="1" applyFill="1" applyBorder="1" applyAlignment="1" applyProtection="1">
      <alignment horizontal="center"/>
    </xf>
    <xf numFmtId="0" fontId="0" fillId="0" borderId="2" xfId="0" applyBorder="1" applyAlignment="1" applyProtection="1">
      <alignment horizontal="center"/>
    </xf>
    <xf numFmtId="0" fontId="18" fillId="0" borderId="3" xfId="0" applyFont="1" applyBorder="1" applyAlignment="1" applyProtection="1">
      <alignment horizontal="center"/>
    </xf>
    <xf numFmtId="164" fontId="0" fillId="0" borderId="3" xfId="1" applyNumberFormat="1" applyFont="1" applyBorder="1" applyAlignment="1" applyProtection="1">
      <alignment horizontal="center"/>
    </xf>
    <xf numFmtId="0" fontId="0" fillId="0" borderId="0" xfId="0" applyFill="1" applyBorder="1" applyAlignment="1" applyProtection="1">
      <alignment horizontal="right"/>
    </xf>
    <xf numFmtId="0" fontId="0" fillId="0" borderId="0" xfId="0" applyFill="1" applyBorder="1" applyAlignment="1" applyProtection="1">
      <alignment horizontal="left"/>
    </xf>
    <xf numFmtId="0" fontId="6" fillId="8" borderId="2" xfId="0" applyFont="1" applyFill="1" applyBorder="1" applyAlignment="1" applyProtection="1">
      <alignment horizontal="center"/>
    </xf>
    <xf numFmtId="41" fontId="0" fillId="0" borderId="3" xfId="0" applyNumberFormat="1" applyBorder="1" applyProtection="1"/>
    <xf numFmtId="14" fontId="0" fillId="0" borderId="0" xfId="0" applyNumberFormat="1" applyFill="1" applyProtection="1"/>
    <xf numFmtId="0" fontId="0" fillId="6" borderId="1" xfId="0" applyFill="1" applyBorder="1" applyAlignment="1" applyProtection="1">
      <alignment horizontal="center"/>
    </xf>
    <xf numFmtId="0" fontId="0" fillId="8" borderId="1" xfId="0" applyFill="1" applyBorder="1" applyProtection="1"/>
    <xf numFmtId="0" fontId="0" fillId="6" borderId="2" xfId="0" applyFill="1" applyBorder="1" applyAlignment="1" applyProtection="1">
      <alignment horizontal="center"/>
    </xf>
    <xf numFmtId="0" fontId="0" fillId="8" borderId="2" xfId="0" applyFill="1" applyBorder="1" applyAlignment="1" applyProtection="1">
      <alignment horizontal="center"/>
    </xf>
    <xf numFmtId="43" fontId="0" fillId="0" borderId="0" xfId="1" applyFont="1" applyProtection="1"/>
    <xf numFmtId="43" fontId="0" fillId="0" borderId="0" xfId="0" applyNumberFormat="1" applyProtection="1"/>
    <xf numFmtId="44" fontId="0" fillId="0" borderId="0" xfId="0" applyNumberFormat="1" applyFill="1" applyProtection="1"/>
    <xf numFmtId="4" fontId="0" fillId="0" borderId="0" xfId="0" applyNumberFormat="1" applyProtection="1"/>
    <xf numFmtId="43" fontId="0" fillId="2" borderId="3" xfId="0" applyNumberFormat="1" applyFill="1" applyBorder="1" applyProtection="1"/>
    <xf numFmtId="4" fontId="0" fillId="2" borderId="3" xfId="0" applyNumberFormat="1" applyFill="1" applyBorder="1" applyAlignment="1" applyProtection="1">
      <alignment horizontal="right"/>
    </xf>
    <xf numFmtId="10" fontId="0" fillId="2" borderId="3" xfId="29" applyNumberFormat="1" applyFont="1" applyFill="1" applyBorder="1" applyAlignment="1" applyProtection="1">
      <alignment horizontal="right"/>
    </xf>
    <xf numFmtId="0" fontId="0" fillId="2" borderId="3" xfId="1" applyNumberFormat="1" applyFont="1" applyFill="1" applyBorder="1" applyAlignment="1" applyProtection="1">
      <alignment horizontal="right"/>
    </xf>
    <xf numFmtId="0" fontId="0" fillId="0" borderId="0" xfId="1" applyNumberFormat="1" applyFont="1" applyFill="1" applyBorder="1" applyAlignment="1" applyProtection="1">
      <alignment horizontal="right"/>
    </xf>
    <xf numFmtId="43" fontId="0" fillId="2" borderId="3" xfId="1" applyFont="1" applyFill="1" applyBorder="1" applyAlignment="1" applyProtection="1">
      <alignment horizontal="right"/>
    </xf>
    <xf numFmtId="43" fontId="0" fillId="0" borderId="0" xfId="1"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6" fillId="0" borderId="0" xfId="0" applyFont="1" applyProtection="1"/>
    <xf numFmtId="38" fontId="0" fillId="0" borderId="3" xfId="0" applyNumberFormat="1" applyBorder="1" applyAlignment="1" applyProtection="1">
      <alignment horizontal="right"/>
    </xf>
    <xf numFmtId="38" fontId="0" fillId="2" borderId="3" xfId="0" applyNumberFormat="1" applyFill="1" applyBorder="1" applyAlignment="1" applyProtection="1">
      <alignment horizontal="right"/>
    </xf>
    <xf numFmtId="38" fontId="3" fillId="0" borderId="3" xfId="1" applyNumberFormat="1" applyFont="1" applyFill="1" applyBorder="1" applyAlignment="1" applyProtection="1">
      <alignment horizontal="right"/>
    </xf>
    <xf numFmtId="38" fontId="0" fillId="0" borderId="3" xfId="1" applyNumberFormat="1" applyFont="1" applyFill="1" applyBorder="1" applyAlignment="1" applyProtection="1">
      <alignment horizontal="right"/>
    </xf>
    <xf numFmtId="38" fontId="0" fillId="2" borderId="3" xfId="1" applyNumberFormat="1" applyFont="1" applyFill="1" applyBorder="1" applyAlignment="1" applyProtection="1">
      <alignment horizontal="right"/>
    </xf>
    <xf numFmtId="165" fontId="0" fillId="0" borderId="3" xfId="1" applyNumberFormat="1" applyFont="1" applyBorder="1" applyProtection="1"/>
    <xf numFmtId="0" fontId="0" fillId="7" borderId="3" xfId="0" applyFill="1" applyBorder="1" applyProtection="1"/>
    <xf numFmtId="0" fontId="6" fillId="15" borderId="0" xfId="0" applyFont="1" applyFill="1" applyBorder="1" applyProtection="1"/>
    <xf numFmtId="0" fontId="6" fillId="0" borderId="0" xfId="0" applyFont="1" applyFill="1" applyBorder="1" applyProtection="1"/>
    <xf numFmtId="49" fontId="3" fillId="0" borderId="0" xfId="28" applyNumberFormat="1" applyFont="1" applyAlignment="1" applyProtection="1">
      <alignment horizontal="center"/>
    </xf>
    <xf numFmtId="0" fontId="33" fillId="0" borderId="0" xfId="28" applyAlignment="1">
      <alignment vertical="top" wrapText="1"/>
    </xf>
    <xf numFmtId="0" fontId="0" fillId="0" borderId="6" xfId="0" applyBorder="1" applyAlignment="1" applyProtection="1"/>
    <xf numFmtId="0" fontId="3" fillId="0" borderId="9" xfId="0" applyFont="1" applyFill="1" applyBorder="1" applyAlignment="1" applyProtection="1">
      <alignment horizontal="left"/>
    </xf>
    <xf numFmtId="0" fontId="3" fillId="0" borderId="0" xfId="28" applyFont="1" applyAlignment="1">
      <alignment horizontal="left" vertical="top" wrapText="1"/>
    </xf>
    <xf numFmtId="0" fontId="0" fillId="0" borderId="0" xfId="0" applyFill="1"/>
    <xf numFmtId="49" fontId="3" fillId="0" borderId="0" xfId="28" applyNumberFormat="1" applyFont="1" applyFill="1" applyAlignment="1">
      <alignment horizontal="center"/>
    </xf>
    <xf numFmtId="49" fontId="33" fillId="0" borderId="0" xfId="28" applyNumberFormat="1" applyFill="1" applyAlignment="1">
      <alignment horizontal="center"/>
    </xf>
    <xf numFmtId="0" fontId="3" fillId="0" borderId="0" xfId="0" applyFont="1" applyFill="1" applyAlignment="1" applyProtection="1">
      <alignment horizontal="right"/>
    </xf>
    <xf numFmtId="0" fontId="3" fillId="0" borderId="0" xfId="28" applyFont="1" applyFill="1" applyAlignment="1" applyProtection="1">
      <alignment horizontal="left" vertical="top" wrapText="1"/>
    </xf>
    <xf numFmtId="0" fontId="6" fillId="0" borderId="0" xfId="28" applyFont="1" applyFill="1" applyProtection="1"/>
    <xf numFmtId="0" fontId="3" fillId="0" borderId="0" xfId="0" applyFont="1" applyFill="1" applyAlignment="1" applyProtection="1">
      <alignment horizontal="left" vertical="top" wrapText="1"/>
    </xf>
    <xf numFmtId="0" fontId="3" fillId="0" borderId="3" xfId="0" applyFont="1" applyBorder="1" applyAlignment="1" applyProtection="1">
      <alignment horizontal="center"/>
    </xf>
    <xf numFmtId="0" fontId="3" fillId="0" borderId="0" xfId="0" applyFont="1"/>
    <xf numFmtId="0" fontId="0" fillId="0" borderId="2" xfId="0" applyBorder="1" applyProtection="1"/>
    <xf numFmtId="14" fontId="0" fillId="0" borderId="0" xfId="0" applyNumberFormat="1"/>
    <xf numFmtId="0" fontId="0" fillId="0" borderId="9" xfId="0" applyBorder="1" applyAlignment="1" applyProtection="1"/>
    <xf numFmtId="0" fontId="0" fillId="0" borderId="11" xfId="0" applyBorder="1" applyAlignment="1" applyProtection="1"/>
    <xf numFmtId="0" fontId="6" fillId="0" borderId="9" xfId="0" applyFont="1" applyBorder="1" applyAlignment="1" applyProtection="1"/>
    <xf numFmtId="0" fontId="6" fillId="0" borderId="11" xfId="0" applyFont="1" applyBorder="1" applyAlignment="1" applyProtection="1"/>
    <xf numFmtId="0" fontId="0" fillId="0" borderId="0" xfId="0" applyAlignment="1" applyProtection="1">
      <alignment horizontal="left"/>
    </xf>
    <xf numFmtId="0" fontId="0" fillId="0" borderId="0" xfId="0" applyBorder="1" applyAlignment="1" applyProtection="1">
      <alignment horizontal="left"/>
    </xf>
    <xf numFmtId="0" fontId="0" fillId="0" borderId="0" xfId="0" applyAlignment="1">
      <alignment horizontal="left"/>
    </xf>
    <xf numFmtId="0" fontId="3" fillId="0" borderId="9" xfId="0" applyFont="1" applyFill="1" applyBorder="1" applyAlignment="1" applyProtection="1"/>
    <xf numFmtId="0" fontId="0" fillId="0" borderId="11" xfId="0" applyFill="1" applyBorder="1" applyAlignment="1" applyProtection="1"/>
    <xf numFmtId="0" fontId="6" fillId="2" borderId="9" xfId="0" applyFont="1" applyFill="1" applyBorder="1" applyAlignment="1" applyProtection="1"/>
    <xf numFmtId="0" fontId="6" fillId="2" borderId="10" xfId="0" applyFont="1" applyFill="1" applyBorder="1" applyAlignment="1" applyProtection="1"/>
    <xf numFmtId="0" fontId="6" fillId="2" borderId="11" xfId="0" applyFont="1" applyFill="1" applyBorder="1" applyAlignment="1" applyProtection="1"/>
    <xf numFmtId="0" fontId="0" fillId="0" borderId="9" xfId="0" applyFill="1" applyBorder="1" applyAlignment="1" applyProtection="1"/>
    <xf numFmtId="0" fontId="13" fillId="0" borderId="9" xfId="0" applyFont="1" applyBorder="1" applyAlignment="1" applyProtection="1"/>
    <xf numFmtId="0" fontId="13" fillId="0" borderId="11" xfId="0" applyFont="1" applyBorder="1" applyAlignment="1" applyProtection="1"/>
    <xf numFmtId="0" fontId="6" fillId="10" borderId="9" xfId="0" applyFont="1" applyFill="1" applyBorder="1" applyAlignment="1" applyProtection="1"/>
    <xf numFmtId="0" fontId="6" fillId="10" borderId="10" xfId="0" applyFont="1" applyFill="1" applyBorder="1" applyAlignment="1" applyProtection="1"/>
    <xf numFmtId="0" fontId="6" fillId="10" borderId="11" xfId="0" applyFont="1" applyFill="1" applyBorder="1" applyAlignment="1" applyProtection="1"/>
    <xf numFmtId="0" fontId="0" fillId="0" borderId="0" xfId="0" applyBorder="1" applyAlignment="1">
      <alignment horizontal="left"/>
    </xf>
    <xf numFmtId="0" fontId="0" fillId="0" borderId="0" xfId="0" applyFill="1" applyBorder="1" applyAlignment="1"/>
    <xf numFmtId="0" fontId="3" fillId="0" borderId="0" xfId="0" applyFont="1" applyAlignment="1"/>
    <xf numFmtId="0" fontId="0" fillId="0" borderId="0" xfId="0" applyAlignment="1" applyProtection="1">
      <alignment horizontal="right"/>
    </xf>
    <xf numFmtId="0" fontId="6" fillId="0" borderId="0" xfId="0" applyFont="1"/>
    <xf numFmtId="43" fontId="0" fillId="0" borderId="11" xfId="0" applyNumberFormat="1" applyBorder="1" applyAlignment="1" applyProtection="1">
      <alignment horizontal="center"/>
    </xf>
    <xf numFmtId="0" fontId="6" fillId="0" borderId="0" xfId="0" applyFont="1" applyAlignment="1" applyProtection="1">
      <alignment horizontal="left"/>
    </xf>
    <xf numFmtId="0" fontId="3" fillId="0" borderId="0" xfId="0" applyFont="1" applyAlignment="1" applyProtection="1">
      <alignment horizontal="left"/>
    </xf>
    <xf numFmtId="0" fontId="3" fillId="2" borderId="3" xfId="0" applyFont="1" applyFill="1" applyBorder="1" applyAlignment="1" applyProtection="1">
      <alignment horizontal="center"/>
    </xf>
    <xf numFmtId="0" fontId="0" fillId="0" borderId="0" xfId="0" applyFont="1" applyProtection="1"/>
    <xf numFmtId="0" fontId="0" fillId="0" borderId="0" xfId="0" applyNumberFormat="1" applyAlignment="1">
      <alignment horizontal="left"/>
    </xf>
    <xf numFmtId="0" fontId="10" fillId="9" borderId="3" xfId="1" applyNumberFormat="1" applyFont="1" applyFill="1" applyBorder="1" applyProtection="1">
      <protection locked="0"/>
    </xf>
    <xf numFmtId="44" fontId="0" fillId="0" borderId="3" xfId="1" applyNumberFormat="1" applyFont="1" applyBorder="1" applyProtection="1"/>
    <xf numFmtId="1" fontId="10" fillId="3" borderId="3" xfId="1" applyNumberFormat="1" applyFont="1" applyFill="1" applyBorder="1" applyProtection="1">
      <protection locked="0"/>
    </xf>
    <xf numFmtId="0" fontId="3" fillId="0" borderId="3" xfId="0" applyFont="1" applyBorder="1" applyAlignment="1" applyProtection="1">
      <alignment horizontal="center" wrapText="1"/>
    </xf>
    <xf numFmtId="0" fontId="0" fillId="0" borderId="17" xfId="0" applyBorder="1" applyAlignment="1" applyProtection="1">
      <alignment horizontal="right"/>
    </xf>
    <xf numFmtId="43" fontId="0" fillId="0" borderId="0" xfId="0" applyNumberFormat="1" applyBorder="1" applyAlignment="1" applyProtection="1">
      <alignment horizontal="center"/>
    </xf>
    <xf numFmtId="43" fontId="0" fillId="0" borderId="17" xfId="0" applyNumberFormat="1" applyBorder="1" applyProtection="1"/>
    <xf numFmtId="0" fontId="3" fillId="0" borderId="3" xfId="0" applyFont="1" applyBorder="1" applyProtection="1"/>
    <xf numFmtId="0" fontId="3" fillId="0" borderId="16" xfId="0" applyFont="1" applyFill="1" applyBorder="1" applyProtection="1"/>
    <xf numFmtId="0" fontId="3" fillId="0" borderId="3" xfId="0" applyFont="1" applyFill="1" applyBorder="1" applyProtection="1"/>
    <xf numFmtId="0" fontId="3" fillId="0" borderId="3" xfId="0" applyFont="1" applyBorder="1" applyAlignment="1" applyProtection="1">
      <alignment horizontal="right"/>
    </xf>
    <xf numFmtId="0" fontId="3" fillId="0" borderId="3" xfId="0" applyFont="1" applyFill="1" applyBorder="1" applyAlignment="1" applyProtection="1">
      <alignment horizontal="right"/>
    </xf>
    <xf numFmtId="4" fontId="6" fillId="0" borderId="3" xfId="0" applyNumberFormat="1" applyFont="1" applyFill="1" applyBorder="1" applyProtection="1"/>
    <xf numFmtId="0" fontId="3" fillId="0" borderId="5" xfId="0" applyFont="1" applyFill="1" applyBorder="1" applyAlignment="1" applyProtection="1"/>
    <xf numFmtId="0" fontId="11" fillId="3" borderId="3" xfId="0" applyFont="1" applyFill="1" applyBorder="1" applyAlignment="1" applyProtection="1">
      <alignment horizontal="center"/>
      <protection locked="0"/>
    </xf>
    <xf numFmtId="41" fontId="0" fillId="0" borderId="0" xfId="0" applyNumberFormat="1" applyProtection="1"/>
    <xf numFmtId="0" fontId="3" fillId="0" borderId="0" xfId="0" applyFont="1" applyFill="1" applyBorder="1" applyAlignment="1"/>
    <xf numFmtId="0" fontId="3" fillId="0" borderId="0" xfId="0" applyFont="1" applyFill="1" applyBorder="1"/>
    <xf numFmtId="10" fontId="0" fillId="0" borderId="0" xfId="0" applyNumberFormat="1"/>
    <xf numFmtId="0" fontId="0" fillId="0" borderId="0" xfId="0"/>
    <xf numFmtId="0" fontId="0" fillId="0" borderId="0" xfId="0" applyAlignment="1"/>
    <xf numFmtId="0" fontId="0" fillId="0" borderId="0" xfId="0" applyFill="1" applyBorder="1" applyAlignment="1"/>
    <xf numFmtId="0" fontId="3" fillId="0" borderId="0" xfId="0" applyFont="1" applyAlignment="1" applyProtection="1">
      <alignment horizontal="left"/>
    </xf>
    <xf numFmtId="0" fontId="3" fillId="0" borderId="0" xfId="0" applyFont="1" applyFill="1" applyProtection="1"/>
    <xf numFmtId="0" fontId="3" fillId="0" borderId="0" xfId="0" applyFont="1" applyFill="1" applyBorder="1" applyAlignment="1" applyProtection="1">
      <alignment horizontal="right"/>
    </xf>
    <xf numFmtId="0" fontId="6" fillId="0" borderId="9" xfId="0" applyFont="1" applyFill="1" applyBorder="1" applyProtection="1"/>
    <xf numFmtId="0" fontId="0" fillId="0" borderId="11" xfId="0" applyFill="1" applyBorder="1" applyProtection="1"/>
    <xf numFmtId="0" fontId="6" fillId="0" borderId="9" xfId="0" applyFont="1" applyFill="1" applyBorder="1" applyAlignment="1" applyProtection="1"/>
    <xf numFmtId="0" fontId="6" fillId="0" borderId="11" xfId="0" applyFont="1" applyFill="1" applyBorder="1" applyAlignment="1" applyProtection="1"/>
    <xf numFmtId="0" fontId="0" fillId="0" borderId="10" xfId="0" applyFill="1" applyBorder="1" applyAlignment="1" applyProtection="1"/>
    <xf numFmtId="0" fontId="0" fillId="0" borderId="3" xfId="0" applyFill="1" applyBorder="1" applyAlignment="1" applyProtection="1">
      <alignment horizontal="center"/>
    </xf>
    <xf numFmtId="0" fontId="11" fillId="9" borderId="3" xfId="0" applyFont="1" applyFill="1" applyBorder="1" applyAlignment="1" applyProtection="1">
      <alignment horizontal="center"/>
      <protection locked="0"/>
    </xf>
    <xf numFmtId="0" fontId="0" fillId="0" borderId="0" xfId="0" applyAlignment="1" applyProtection="1">
      <alignment horizontal="left"/>
    </xf>
    <xf numFmtId="0" fontId="0" fillId="0" borderId="2" xfId="0" applyFill="1" applyBorder="1" applyProtection="1"/>
    <xf numFmtId="0" fontId="3" fillId="0" borderId="3" xfId="0" applyFont="1" applyFill="1" applyBorder="1" applyAlignment="1" applyProtection="1">
      <alignment horizontal="center"/>
    </xf>
    <xf numFmtId="0" fontId="13" fillId="0" borderId="0" xfId="0" applyFont="1" applyFill="1" applyProtection="1"/>
    <xf numFmtId="0" fontId="3" fillId="0" borderId="3" xfId="0" applyFont="1" applyFill="1" applyBorder="1" applyAlignment="1" applyProtection="1">
      <alignment horizontal="left"/>
    </xf>
    <xf numFmtId="41" fontId="15" fillId="0" borderId="3" xfId="0" applyNumberFormat="1" applyFont="1" applyFill="1" applyBorder="1" applyProtection="1"/>
    <xf numFmtId="43" fontId="38" fillId="2" borderId="3" xfId="0" applyNumberFormat="1" applyFont="1" applyFill="1" applyBorder="1" applyProtection="1"/>
    <xf numFmtId="4" fontId="3" fillId="10" borderId="3" xfId="0" applyNumberFormat="1" applyFont="1" applyFill="1" applyBorder="1" applyAlignment="1" applyProtection="1">
      <alignment horizontal="right"/>
    </xf>
    <xf numFmtId="172" fontId="0" fillId="0" borderId="0" xfId="0" applyNumberFormat="1" applyBorder="1" applyProtection="1"/>
    <xf numFmtId="0" fontId="3" fillId="0" borderId="0" xfId="0" applyFont="1" applyAlignment="1">
      <alignment horizontal="left"/>
    </xf>
    <xf numFmtId="0" fontId="0" fillId="0" borderId="0" xfId="0" applyFont="1" applyFill="1" applyBorder="1" applyAlignment="1"/>
    <xf numFmtId="0" fontId="11" fillId="3" borderId="3" xfId="0" applyNumberFormat="1" applyFont="1" applyFill="1" applyBorder="1" applyAlignment="1" applyProtection="1">
      <alignment horizontal="center"/>
      <protection locked="0"/>
    </xf>
    <xf numFmtId="0" fontId="6" fillId="2" borderId="3" xfId="0" applyNumberFormat="1" applyFont="1" applyFill="1" applyBorder="1" applyAlignment="1" applyProtection="1">
      <alignment horizontal="center"/>
    </xf>
    <xf numFmtId="172" fontId="0" fillId="0" borderId="0" xfId="0" applyNumberFormat="1"/>
    <xf numFmtId="0" fontId="0" fillId="0" borderId="0" xfId="0" applyAlignment="1">
      <alignment horizontal="right"/>
    </xf>
    <xf numFmtId="0" fontId="13" fillId="0" borderId="0" xfId="0" applyFont="1" applyAlignment="1" applyProtection="1">
      <alignment horizontal="right"/>
    </xf>
    <xf numFmtId="0" fontId="13" fillId="0" borderId="0" xfId="0" applyFont="1" applyFill="1" applyBorder="1" applyAlignment="1" applyProtection="1">
      <alignment horizontal="right"/>
    </xf>
    <xf numFmtId="0" fontId="6" fillId="0" borderId="9" xfId="0" applyFont="1" applyBorder="1" applyAlignment="1" applyProtection="1">
      <alignment horizontal="right"/>
    </xf>
    <xf numFmtId="0" fontId="3" fillId="0" borderId="16" xfId="0" applyFont="1" applyFill="1" applyBorder="1" applyAlignment="1" applyProtection="1">
      <alignment horizontal="right"/>
    </xf>
    <xf numFmtId="0" fontId="0" fillId="0" borderId="3" xfId="0" applyFill="1" applyBorder="1" applyAlignment="1" applyProtection="1">
      <alignment horizontal="right"/>
    </xf>
    <xf numFmtId="0" fontId="0" fillId="0" borderId="9" xfId="0" applyFill="1" applyBorder="1" applyAlignment="1" applyProtection="1">
      <alignment horizontal="right"/>
    </xf>
    <xf numFmtId="0" fontId="3" fillId="0" borderId="9" xfId="0" applyFont="1" applyFill="1" applyBorder="1" applyAlignment="1" applyProtection="1">
      <alignment horizontal="right"/>
    </xf>
    <xf numFmtId="0" fontId="3" fillId="0" borderId="5" xfId="0" applyFont="1" applyFill="1" applyBorder="1" applyAlignment="1" applyProtection="1">
      <alignment horizontal="right"/>
    </xf>
    <xf numFmtId="49" fontId="3" fillId="0" borderId="0" xfId="0" applyNumberFormat="1" applyFont="1" applyAlignment="1">
      <alignment horizontal="left"/>
    </xf>
    <xf numFmtId="2" fontId="0" fillId="0" borderId="0" xfId="0" applyNumberFormat="1" applyAlignment="1">
      <alignment horizontal="left"/>
    </xf>
    <xf numFmtId="0" fontId="39" fillId="0" borderId="0" xfId="0" applyFont="1" applyAlignment="1">
      <alignment horizontal="left"/>
    </xf>
    <xf numFmtId="0" fontId="11" fillId="3" borderId="3" xfId="0" applyFont="1" applyFill="1" applyBorder="1" applyAlignment="1" applyProtection="1">
      <alignment horizontal="center"/>
      <protection locked="0"/>
    </xf>
    <xf numFmtId="0" fontId="0" fillId="0" borderId="0" xfId="0" applyAlignment="1" applyProtection="1">
      <alignment horizontal="left"/>
    </xf>
    <xf numFmtId="0" fontId="0" fillId="0" borderId="0" xfId="0" applyFont="1"/>
    <xf numFmtId="0" fontId="11" fillId="3" borderId="3" xfId="0" applyFont="1" applyFill="1" applyBorder="1" applyAlignment="1" applyProtection="1">
      <alignment horizontal="center"/>
      <protection locked="0"/>
    </xf>
    <xf numFmtId="0" fontId="0" fillId="0" borderId="0" xfId="0" applyAlignment="1" applyProtection="1">
      <alignment horizontal="left"/>
    </xf>
    <xf numFmtId="0" fontId="0" fillId="0" borderId="0" xfId="0" applyAlignment="1" applyProtection="1">
      <alignment horizontal="right"/>
    </xf>
    <xf numFmtId="0" fontId="3" fillId="0" borderId="0" xfId="0" applyFont="1" applyAlignment="1" applyProtection="1">
      <alignment horizontal="left"/>
    </xf>
    <xf numFmtId="43" fontId="3" fillId="0" borderId="3" xfId="0" applyNumberFormat="1" applyFont="1" applyBorder="1" applyProtection="1"/>
    <xf numFmtId="0" fontId="3" fillId="0" borderId="0" xfId="0" applyFont="1" applyAlignment="1" applyProtection="1"/>
    <xf numFmtId="41" fontId="35" fillId="0" borderId="3" xfId="0" applyNumberFormat="1" applyFont="1" applyFill="1" applyBorder="1" applyProtection="1"/>
    <xf numFmtId="0" fontId="10" fillId="3" borderId="3" xfId="0" applyNumberFormat="1" applyFont="1" applyFill="1" applyBorder="1" applyAlignment="1" applyProtection="1">
      <alignment horizontal="left"/>
      <protection locked="0"/>
    </xf>
    <xf numFmtId="0" fontId="4" fillId="0" borderId="3" xfId="0" applyFont="1" applyBorder="1" applyAlignment="1" applyProtection="1">
      <alignment horizontal="right"/>
    </xf>
    <xf numFmtId="2" fontId="0" fillId="0" borderId="0" xfId="0" applyNumberFormat="1"/>
    <xf numFmtId="0" fontId="0" fillId="17" borderId="0" xfId="0" applyNumberFormat="1" applyFill="1" applyAlignment="1">
      <alignment horizontal="left"/>
    </xf>
    <xf numFmtId="0" fontId="11" fillId="3" borderId="3" xfId="0" applyFont="1" applyFill="1" applyBorder="1" applyAlignment="1" applyProtection="1">
      <alignment horizontal="center"/>
      <protection locked="0"/>
    </xf>
    <xf numFmtId="0" fontId="3" fillId="0" borderId="0" xfId="0" applyFont="1" applyFill="1" applyBorder="1" applyAlignment="1" applyProtection="1">
      <alignment horizontal="right"/>
    </xf>
    <xf numFmtId="0" fontId="0" fillId="0" borderId="11" xfId="0" applyFill="1" applyBorder="1" applyAlignment="1" applyProtection="1">
      <alignment horizontal="left"/>
    </xf>
    <xf numFmtId="0" fontId="6" fillId="0" borderId="0" xfId="0" applyFont="1" applyFill="1" applyBorder="1" applyAlignment="1" applyProtection="1"/>
    <xf numFmtId="0" fontId="10" fillId="3" borderId="3" xfId="0"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0" fillId="0" borderId="0" xfId="0" applyAlignment="1" applyProtection="1">
      <alignment horizontal="left"/>
    </xf>
    <xf numFmtId="0" fontId="6" fillId="0" borderId="0" xfId="0" applyFont="1" applyFill="1" applyBorder="1" applyAlignment="1" applyProtection="1">
      <alignment horizontal="left"/>
    </xf>
    <xf numFmtId="0" fontId="6" fillId="0" borderId="0" xfId="0" applyFont="1" applyAlignment="1" applyProtection="1">
      <alignment horizontal="left"/>
    </xf>
    <xf numFmtId="0" fontId="3" fillId="0" borderId="0" xfId="0" applyFont="1" applyAlignment="1" applyProtection="1">
      <alignment horizontal="right"/>
    </xf>
    <xf numFmtId="0" fontId="0" fillId="0" borderId="3" xfId="0" applyBorder="1" applyAlignment="1" applyProtection="1">
      <alignment horizontal="right"/>
    </xf>
    <xf numFmtId="0" fontId="0" fillId="0" borderId="9" xfId="0" applyBorder="1" applyAlignment="1" applyProtection="1">
      <alignment horizontal="right"/>
    </xf>
    <xf numFmtId="0" fontId="6" fillId="2" borderId="3" xfId="0" applyFont="1" applyFill="1" applyBorder="1" applyAlignment="1" applyProtection="1">
      <alignment horizontal="center"/>
    </xf>
    <xf numFmtId="0" fontId="6" fillId="8" borderId="2" xfId="0" applyFont="1" applyFill="1" applyBorder="1" applyAlignment="1" applyProtection="1">
      <alignment horizontal="center"/>
    </xf>
    <xf numFmtId="0" fontId="0" fillId="0" borderId="0" xfId="0" applyAlignment="1" applyProtection="1">
      <alignment horizontal="right"/>
    </xf>
    <xf numFmtId="0" fontId="3" fillId="0" borderId="0" xfId="0" applyFont="1" applyAlignment="1" applyProtection="1">
      <alignment horizontal="left"/>
    </xf>
    <xf numFmtId="2" fontId="3" fillId="0" borderId="0" xfId="0" applyNumberFormat="1" applyFont="1" applyAlignment="1">
      <alignment horizontal="left"/>
    </xf>
    <xf numFmtId="2" fontId="40" fillId="0" borderId="0" xfId="0" applyNumberFormat="1" applyFont="1" applyAlignment="1">
      <alignment horizontal="left"/>
    </xf>
    <xf numFmtId="1" fontId="40" fillId="0" borderId="0" xfId="0" applyNumberFormat="1" applyFont="1" applyAlignment="1">
      <alignment horizontal="left"/>
    </xf>
    <xf numFmtId="0" fontId="40" fillId="0" borderId="0" xfId="0" applyFont="1" applyAlignment="1">
      <alignment horizontal="left"/>
    </xf>
    <xf numFmtId="0" fontId="10" fillId="0" borderId="0" xfId="0" applyFont="1" applyFill="1" applyBorder="1" applyAlignment="1" applyProtection="1"/>
    <xf numFmtId="0" fontId="10" fillId="0" borderId="18" xfId="0" applyFont="1" applyFill="1" applyBorder="1" applyAlignment="1" applyProtection="1"/>
    <xf numFmtId="0" fontId="11" fillId="0" borderId="0" xfId="0" applyFont="1" applyFill="1" applyBorder="1" applyAlignment="1" applyProtection="1">
      <alignment vertical="top" wrapText="1"/>
    </xf>
    <xf numFmtId="0" fontId="10" fillId="0" borderId="3" xfId="0" applyFont="1" applyFill="1" applyBorder="1" applyAlignment="1" applyProtection="1">
      <alignment horizontal="left"/>
    </xf>
    <xf numFmtId="0" fontId="40" fillId="16" borderId="0" xfId="0" applyFont="1" applyFill="1" applyAlignment="1">
      <alignment horizontal="left"/>
    </xf>
    <xf numFmtId="2" fontId="40" fillId="16" borderId="0" xfId="0" applyNumberFormat="1" applyFont="1" applyFill="1" applyAlignment="1">
      <alignment horizontal="left"/>
    </xf>
    <xf numFmtId="0" fontId="6" fillId="2" borderId="3" xfId="0" applyFont="1" applyFill="1" applyBorder="1" applyAlignment="1" applyProtection="1">
      <alignment horizontal="center"/>
    </xf>
    <xf numFmtId="49" fontId="40" fillId="0" borderId="0" xfId="0" applyNumberFormat="1" applyFont="1" applyAlignment="1">
      <alignment horizontal="left"/>
    </xf>
    <xf numFmtId="0" fontId="3" fillId="0" borderId="0" xfId="0" applyFont="1" applyFill="1" applyBorder="1" applyAlignment="1" applyProtection="1">
      <alignment vertical="top"/>
    </xf>
    <xf numFmtId="0" fontId="11" fillId="3" borderId="3" xfId="0" applyFont="1" applyFill="1" applyBorder="1" applyAlignment="1" applyProtection="1">
      <alignment horizontal="center"/>
      <protection locked="0"/>
    </xf>
    <xf numFmtId="0" fontId="6" fillId="0" borderId="0" xfId="0" applyFont="1" applyFill="1" applyBorder="1" applyAlignment="1" applyProtection="1"/>
    <xf numFmtId="0" fontId="3" fillId="0" borderId="0" xfId="0" applyFont="1" applyAlignment="1" applyProtection="1">
      <alignment horizontal="right"/>
    </xf>
    <xf numFmtId="0" fontId="3" fillId="0" borderId="0" xfId="0" applyFont="1" applyFill="1" applyBorder="1" applyAlignment="1" applyProtection="1"/>
    <xf numFmtId="0" fontId="0" fillId="0" borderId="6" xfId="0" applyFill="1" applyBorder="1" applyAlignment="1" applyProtection="1">
      <alignment horizontal="left"/>
    </xf>
    <xf numFmtId="0" fontId="0" fillId="0" borderId="0" xfId="0" applyAlignment="1" applyProtection="1">
      <alignment horizontal="left"/>
    </xf>
    <xf numFmtId="0" fontId="0" fillId="0" borderId="0" xfId="0" applyAlignment="1" applyProtection="1">
      <alignment horizontal="right"/>
    </xf>
    <xf numFmtId="0" fontId="0" fillId="0" borderId="0" xfId="0" applyAlignment="1" applyProtection="1"/>
    <xf numFmtId="167" fontId="10" fillId="0" borderId="0" xfId="0" applyNumberFormat="1" applyFont="1" applyFill="1" applyBorder="1" applyAlignment="1" applyProtection="1"/>
    <xf numFmtId="165" fontId="0" fillId="0" borderId="3" xfId="1" applyNumberFormat="1" applyFont="1" applyBorder="1" applyAlignment="1" applyProtection="1">
      <alignment horizontal="center"/>
    </xf>
    <xf numFmtId="43" fontId="0" fillId="0" borderId="3" xfId="1" applyFont="1" applyBorder="1" applyAlignment="1" applyProtection="1">
      <alignment horizontal="center"/>
    </xf>
    <xf numFmtId="166" fontId="3" fillId="0" borderId="0" xfId="0" applyNumberFormat="1" applyFont="1" applyFill="1" applyBorder="1" applyAlignment="1" applyProtection="1">
      <alignment horizontal="right"/>
    </xf>
    <xf numFmtId="10" fontId="0" fillId="0" borderId="0" xfId="0" applyNumberFormat="1" applyFill="1" applyBorder="1" applyProtection="1"/>
    <xf numFmtId="0" fontId="6" fillId="0" borderId="10" xfId="0" applyFont="1" applyFill="1" applyBorder="1" applyAlignment="1" applyProtection="1">
      <alignment horizontal="right"/>
    </xf>
    <xf numFmtId="4" fontId="6" fillId="0" borderId="10" xfId="0" applyNumberFormat="1" applyFont="1" applyFill="1" applyBorder="1" applyProtection="1"/>
    <xf numFmtId="0" fontId="36" fillId="0" borderId="0" xfId="0" applyFont="1" applyFill="1" applyBorder="1" applyAlignment="1" applyProtection="1">
      <alignment horizontal="center" wrapText="1"/>
    </xf>
    <xf numFmtId="0" fontId="36" fillId="0" borderId="0" xfId="0" applyFont="1" applyBorder="1" applyProtection="1"/>
    <xf numFmtId="44" fontId="36" fillId="0" borderId="0" xfId="0" applyNumberFormat="1" applyFont="1" applyBorder="1" applyProtection="1"/>
    <xf numFmtId="0" fontId="3" fillId="0" borderId="3" xfId="0" applyFont="1" applyFill="1" applyBorder="1" applyAlignment="1" applyProtection="1">
      <alignment horizontal="center" wrapText="1"/>
    </xf>
    <xf numFmtId="0" fontId="3" fillId="0" borderId="0" xfId="0" applyFont="1" applyBorder="1" applyAlignment="1" applyProtection="1"/>
    <xf numFmtId="1" fontId="0" fillId="0" borderId="0" xfId="0" applyNumberFormat="1" applyBorder="1" applyProtection="1"/>
    <xf numFmtId="3" fontId="0" fillId="0" borderId="0" xfId="0" applyNumberFormat="1" applyBorder="1" applyProtection="1"/>
    <xf numFmtId="44" fontId="0" fillId="0" borderId="0" xfId="0" applyNumberFormat="1" applyBorder="1" applyProtection="1"/>
    <xf numFmtId="1" fontId="6" fillId="0" borderId="3" xfId="0" applyNumberFormat="1" applyFont="1" applyBorder="1" applyProtection="1"/>
    <xf numFmtId="0" fontId="11" fillId="3" borderId="3" xfId="0" applyFont="1" applyFill="1" applyBorder="1" applyAlignment="1" applyProtection="1">
      <alignment horizontal="center"/>
      <protection locked="0"/>
    </xf>
    <xf numFmtId="0" fontId="0" fillId="0" borderId="0" xfId="0" applyFill="1" applyAlignment="1" applyProtection="1"/>
    <xf numFmtId="0" fontId="6" fillId="0" borderId="0" xfId="0" applyFont="1" applyAlignment="1" applyProtection="1">
      <alignment horizontal="left"/>
    </xf>
    <xf numFmtId="0" fontId="3" fillId="0" borderId="0" xfId="0" applyFont="1" applyAlignment="1" applyProtection="1">
      <alignment horizontal="right"/>
    </xf>
    <xf numFmtId="0" fontId="0" fillId="0" borderId="0" xfId="0" applyAlignment="1" applyProtection="1">
      <alignment horizontal="right"/>
    </xf>
    <xf numFmtId="0" fontId="3" fillId="0" borderId="0" xfId="0" applyFont="1" applyAlignment="1" applyProtection="1">
      <alignment horizontal="center"/>
    </xf>
    <xf numFmtId="0" fontId="3" fillId="0" borderId="0" xfId="0" applyFont="1" applyFill="1" applyBorder="1" applyAlignment="1" applyProtection="1">
      <alignment vertical="top" wrapText="1"/>
    </xf>
    <xf numFmtId="4" fontId="10" fillId="9" borderId="3" xfId="0" applyNumberFormat="1" applyFont="1" applyFill="1" applyBorder="1" applyProtection="1">
      <protection locked="0"/>
    </xf>
    <xf numFmtId="0" fontId="0" fillId="0" borderId="5" xfId="0" applyFill="1" applyBorder="1" applyAlignment="1" applyProtection="1"/>
    <xf numFmtId="0" fontId="3" fillId="0" borderId="0" xfId="28" applyFont="1" applyAlignment="1">
      <alignment horizontal="right"/>
    </xf>
    <xf numFmtId="0" fontId="3" fillId="0" borderId="0" xfId="28" applyFont="1" applyAlignment="1" applyProtection="1">
      <alignment horizontal="right"/>
    </xf>
    <xf numFmtId="0" fontId="0" fillId="0" borderId="18" xfId="0" applyBorder="1" applyAlignment="1" applyProtection="1"/>
    <xf numFmtId="0" fontId="0" fillId="0" borderId="19" xfId="0" applyBorder="1" applyAlignment="1" applyProtection="1"/>
    <xf numFmtId="3" fontId="3" fillId="0" borderId="0" xfId="0" applyNumberFormat="1" applyFont="1" applyBorder="1" applyAlignment="1" applyProtection="1">
      <alignment horizontal="center"/>
    </xf>
    <xf numFmtId="3" fontId="3" fillId="0" borderId="0" xfId="0" applyNumberFormat="1" applyFont="1" applyBorder="1" applyAlignment="1" applyProtection="1"/>
    <xf numFmtId="1" fontId="3" fillId="0" borderId="0" xfId="1" applyNumberFormat="1" applyFont="1" applyFill="1" applyBorder="1" applyAlignment="1" applyProtection="1">
      <alignment horizontal="center"/>
    </xf>
    <xf numFmtId="173" fontId="0" fillId="0" borderId="0" xfId="0" applyNumberFormat="1" applyBorder="1" applyAlignment="1" applyProtection="1">
      <alignment horizontal="right"/>
    </xf>
    <xf numFmtId="0" fontId="9" fillId="6" borderId="3" xfId="0" applyFont="1" applyFill="1" applyBorder="1"/>
    <xf numFmtId="0" fontId="21" fillId="0" borderId="0" xfId="0" applyFont="1"/>
    <xf numFmtId="0" fontId="23" fillId="2" borderId="13" xfId="43" applyFont="1" applyFill="1" applyBorder="1" applyAlignment="1">
      <alignment horizontal="left"/>
    </xf>
    <xf numFmtId="0" fontId="23" fillId="2" borderId="14" xfId="43" applyFont="1" applyFill="1" applyBorder="1" applyAlignment="1">
      <alignment horizontal="center"/>
    </xf>
    <xf numFmtId="0" fontId="1" fillId="0" borderId="2" xfId="43" applyBorder="1" applyAlignment="1">
      <alignment horizontal="left"/>
    </xf>
    <xf numFmtId="0" fontId="26" fillId="3" borderId="2" xfId="43" applyFont="1" applyFill="1" applyBorder="1" applyAlignment="1" applyProtection="1">
      <alignment horizontal="center"/>
      <protection locked="0"/>
    </xf>
    <xf numFmtId="0" fontId="1" fillId="0" borderId="2" xfId="43" applyBorder="1" applyAlignment="1">
      <alignment horizontal="center"/>
    </xf>
    <xf numFmtId="44" fontId="26" fillId="3" borderId="2" xfId="31" applyFont="1" applyFill="1" applyBorder="1" applyAlignment="1" applyProtection="1">
      <alignment horizontal="center"/>
      <protection locked="0"/>
    </xf>
    <xf numFmtId="44" fontId="1" fillId="2" borderId="12" xfId="2" applyFont="1" applyFill="1" applyBorder="1" applyAlignment="1" applyProtection="1">
      <alignment horizontal="center"/>
    </xf>
    <xf numFmtId="0" fontId="1" fillId="0" borderId="3" xfId="43" applyBorder="1" applyAlignment="1">
      <alignment horizontal="left"/>
    </xf>
    <xf numFmtId="0" fontId="26" fillId="3" borderId="3" xfId="43" applyFont="1" applyFill="1" applyBorder="1" applyAlignment="1" applyProtection="1">
      <alignment horizontal="center"/>
      <protection locked="0"/>
    </xf>
    <xf numFmtId="0" fontId="1" fillId="0" borderId="3" xfId="43" applyBorder="1" applyAlignment="1">
      <alignment horizontal="center"/>
    </xf>
    <xf numFmtId="44" fontId="26" fillId="3" borderId="3" xfId="31" applyFont="1" applyFill="1" applyBorder="1" applyAlignment="1" applyProtection="1">
      <alignment horizontal="center"/>
      <protection locked="0"/>
    </xf>
    <xf numFmtId="44" fontId="1" fillId="2" borderId="9" xfId="2" applyFont="1" applyFill="1" applyBorder="1" applyAlignment="1" applyProtection="1">
      <alignment horizontal="center"/>
    </xf>
    <xf numFmtId="0" fontId="30" fillId="0" borderId="3" xfId="43" applyFont="1" applyBorder="1" applyAlignment="1">
      <alignment horizontal="left"/>
    </xf>
    <xf numFmtId="0" fontId="30" fillId="0" borderId="3" xfId="43" applyFont="1" applyBorder="1" applyAlignment="1">
      <alignment horizontal="center"/>
    </xf>
    <xf numFmtId="0" fontId="26" fillId="3" borderId="3" xfId="43" applyFont="1" applyFill="1" applyBorder="1" applyAlignment="1" applyProtection="1">
      <alignment horizontal="left"/>
      <protection locked="0"/>
    </xf>
    <xf numFmtId="0" fontId="23" fillId="0" borderId="9" xfId="43" applyFont="1" applyBorder="1" applyAlignment="1">
      <alignment horizontal="right"/>
    </xf>
    <xf numFmtId="0" fontId="25" fillId="0" borderId="10" xfId="43" applyFont="1" applyBorder="1" applyAlignment="1">
      <alignment horizontal="center"/>
    </xf>
    <xf numFmtId="44" fontId="25" fillId="0" borderId="10" xfId="31" applyFont="1" applyBorder="1" applyAlignment="1" applyProtection="1">
      <alignment horizontal="center"/>
    </xf>
    <xf numFmtId="0" fontId="25" fillId="0" borderId="11" xfId="43" applyFont="1" applyBorder="1" applyAlignment="1">
      <alignment horizontal="center"/>
    </xf>
    <xf numFmtId="0" fontId="23" fillId="2" borderId="3" xfId="43" applyFont="1" applyFill="1" applyBorder="1" applyAlignment="1">
      <alignment horizontal="left"/>
    </xf>
    <xf numFmtId="0" fontId="23" fillId="2" borderId="9" xfId="43" applyFont="1" applyFill="1" applyBorder="1" applyAlignment="1">
      <alignment horizontal="center"/>
    </xf>
    <xf numFmtId="0" fontId="30" fillId="0" borderId="3" xfId="45" applyFont="1" applyBorder="1" applyAlignment="1">
      <alignment horizontal="left"/>
    </xf>
    <xf numFmtId="0" fontId="30" fillId="0" borderId="3" xfId="45" applyFont="1" applyBorder="1" applyAlignment="1">
      <alignment horizontal="center"/>
    </xf>
    <xf numFmtId="0" fontId="1" fillId="0" borderId="10" xfId="43" applyBorder="1" applyAlignment="1">
      <alignment horizontal="center"/>
    </xf>
    <xf numFmtId="44" fontId="1" fillId="0" borderId="10" xfId="31" applyFont="1" applyBorder="1" applyAlignment="1" applyProtection="1">
      <alignment horizontal="center"/>
    </xf>
    <xf numFmtId="0" fontId="1" fillId="0" borderId="11" xfId="43" applyBorder="1" applyAlignment="1">
      <alignment horizontal="center"/>
    </xf>
    <xf numFmtId="0" fontId="25" fillId="0" borderId="3" xfId="43" applyFont="1" applyBorder="1" applyAlignment="1">
      <alignment horizontal="left"/>
    </xf>
    <xf numFmtId="0" fontId="23" fillId="2" borderId="3" xfId="45" applyFont="1" applyFill="1" applyBorder="1" applyAlignment="1">
      <alignment horizontal="left"/>
    </xf>
    <xf numFmtId="0" fontId="1" fillId="0" borderId="3" xfId="45" applyBorder="1" applyAlignment="1">
      <alignment horizontal="left"/>
    </xf>
    <xf numFmtId="0" fontId="26" fillId="3" borderId="3" xfId="45" applyFont="1" applyFill="1" applyBorder="1" applyAlignment="1" applyProtection="1">
      <alignment horizontal="center"/>
      <protection locked="0"/>
    </xf>
    <xf numFmtId="0" fontId="1" fillId="0" borderId="3" xfId="45" applyBorder="1" applyAlignment="1">
      <alignment horizontal="center"/>
    </xf>
    <xf numFmtId="0" fontId="23" fillId="0" borderId="9" xfId="45" applyFont="1" applyBorder="1" applyAlignment="1">
      <alignment horizontal="right"/>
    </xf>
    <xf numFmtId="0" fontId="1" fillId="0" borderId="10" xfId="45" applyBorder="1" applyAlignment="1">
      <alignment horizontal="center"/>
    </xf>
    <xf numFmtId="0" fontId="1" fillId="0" borderId="11" xfId="45" applyBorder="1" applyAlignment="1">
      <alignment horizontal="center"/>
    </xf>
    <xf numFmtId="44" fontId="1" fillId="0" borderId="10" xfId="33" applyFont="1" applyBorder="1" applyAlignment="1" applyProtection="1">
      <alignment horizontal="center"/>
    </xf>
    <xf numFmtId="0" fontId="23" fillId="2" borderId="3" xfId="47" applyFont="1" applyFill="1" applyBorder="1" applyAlignment="1">
      <alignment horizontal="left"/>
    </xf>
    <xf numFmtId="0" fontId="1" fillId="0" borderId="3" xfId="47" applyBorder="1" applyAlignment="1">
      <alignment horizontal="left"/>
    </xf>
    <xf numFmtId="0" fontId="26" fillId="3" borderId="3" xfId="47" applyFont="1" applyFill="1" applyBorder="1" applyAlignment="1" applyProtection="1">
      <alignment horizontal="center"/>
      <protection locked="0"/>
    </xf>
    <xf numFmtId="0" fontId="1" fillId="0" borderId="3" xfId="47" applyBorder="1" applyAlignment="1">
      <alignment horizontal="center"/>
    </xf>
    <xf numFmtId="0" fontId="30" fillId="0" borderId="3" xfId="47" applyFont="1" applyBorder="1" applyAlignment="1">
      <alignment horizontal="left"/>
    </xf>
    <xf numFmtId="0" fontId="30" fillId="0" borderId="3" xfId="47" applyFont="1" applyBorder="1" applyAlignment="1">
      <alignment horizontal="center"/>
    </xf>
    <xf numFmtId="0" fontId="23" fillId="0" borderId="9" xfId="47" applyFont="1" applyBorder="1" applyAlignment="1">
      <alignment horizontal="right"/>
    </xf>
    <xf numFmtId="0" fontId="1" fillId="0" borderId="10" xfId="47" applyBorder="1" applyAlignment="1">
      <alignment horizontal="center"/>
    </xf>
    <xf numFmtId="44" fontId="1" fillId="0" borderId="10" xfId="35" applyFont="1" applyBorder="1" applyAlignment="1" applyProtection="1">
      <alignment horizontal="center"/>
    </xf>
    <xf numFmtId="0" fontId="23" fillId="0" borderId="11" xfId="47" applyFont="1" applyBorder="1" applyAlignment="1">
      <alignment horizontal="right"/>
    </xf>
    <xf numFmtId="44" fontId="23" fillId="0" borderId="12" xfId="35" applyFont="1" applyFill="1" applyBorder="1" applyAlignment="1" applyProtection="1">
      <alignment horizontal="center"/>
    </xf>
    <xf numFmtId="0" fontId="1" fillId="0" borderId="11" xfId="47" applyBorder="1" applyAlignment="1">
      <alignment horizontal="center"/>
    </xf>
    <xf numFmtId="0" fontId="23" fillId="2" borderId="3" xfId="53" applyFont="1" applyFill="1" applyBorder="1" applyAlignment="1">
      <alignment horizontal="left"/>
    </xf>
    <xf numFmtId="0" fontId="23" fillId="2" borderId="9" xfId="53" applyFont="1" applyFill="1" applyBorder="1" applyAlignment="1">
      <alignment horizontal="center"/>
    </xf>
    <xf numFmtId="0" fontId="1" fillId="0" borderId="3" xfId="53" applyBorder="1" applyAlignment="1">
      <alignment horizontal="left"/>
    </xf>
    <xf numFmtId="0" fontId="26" fillId="3" borderId="3" xfId="53" applyFont="1" applyFill="1" applyBorder="1" applyAlignment="1" applyProtection="1">
      <alignment horizontal="center"/>
      <protection locked="0"/>
    </xf>
    <xf numFmtId="0" fontId="1" fillId="0" borderId="3" xfId="53" applyBorder="1" applyAlignment="1">
      <alignment horizontal="center"/>
    </xf>
    <xf numFmtId="0" fontId="30" fillId="0" borderId="3" xfId="53" applyFont="1" applyBorder="1" applyAlignment="1">
      <alignment horizontal="left"/>
    </xf>
    <xf numFmtId="0" fontId="30" fillId="0" borderId="3" xfId="53" applyFont="1" applyBorder="1" applyAlignment="1">
      <alignment horizontal="center"/>
    </xf>
    <xf numFmtId="0" fontId="23" fillId="0" borderId="9" xfId="53" applyFont="1" applyBorder="1" applyAlignment="1">
      <alignment horizontal="right"/>
    </xf>
    <xf numFmtId="0" fontId="1" fillId="0" borderId="10" xfId="53" applyBorder="1" applyAlignment="1">
      <alignment horizontal="center"/>
    </xf>
    <xf numFmtId="44" fontId="1" fillId="0" borderId="10" xfId="41" applyFont="1" applyBorder="1" applyAlignment="1" applyProtection="1">
      <alignment horizontal="center"/>
    </xf>
    <xf numFmtId="0" fontId="1" fillId="0" borderId="11" xfId="53" applyBorder="1" applyAlignment="1">
      <alignment horizontal="center"/>
    </xf>
    <xf numFmtId="44" fontId="23" fillId="0" borderId="9" xfId="41" applyFont="1" applyBorder="1" applyAlignment="1" applyProtection="1">
      <alignment horizontal="center"/>
    </xf>
    <xf numFmtId="0" fontId="25" fillId="0" borderId="3" xfId="53" applyFont="1" applyBorder="1" applyAlignment="1">
      <alignment horizontal="left"/>
    </xf>
    <xf numFmtId="0" fontId="23" fillId="2" borderId="3" xfId="0" applyFont="1" applyFill="1" applyBorder="1" applyAlignment="1">
      <alignment horizontal="left"/>
    </xf>
    <xf numFmtId="0" fontId="23" fillId="2" borderId="9" xfId="0" applyFont="1" applyFill="1" applyBorder="1" applyAlignment="1">
      <alignment horizontal="center"/>
    </xf>
    <xf numFmtId="0" fontId="25" fillId="0" borderId="3" xfId="0" applyFont="1" applyBorder="1" applyAlignment="1">
      <alignment horizontal="left"/>
    </xf>
    <xf numFmtId="0" fontId="30" fillId="0" borderId="3" xfId="0" applyFont="1" applyBorder="1" applyAlignment="1">
      <alignment horizontal="left"/>
    </xf>
    <xf numFmtId="0" fontId="24" fillId="0" borderId="9" xfId="0" applyFont="1" applyBorder="1" applyAlignment="1">
      <alignment horizontal="right"/>
    </xf>
    <xf numFmtId="0" fontId="25" fillId="0" borderId="10" xfId="0" applyFont="1" applyBorder="1" applyAlignment="1">
      <alignment horizontal="center"/>
    </xf>
    <xf numFmtId="0" fontId="25" fillId="0" borderId="11" xfId="0" applyFont="1" applyBorder="1" applyAlignment="1">
      <alignment horizontal="center"/>
    </xf>
    <xf numFmtId="44" fontId="23" fillId="0" borderId="9" xfId="0" applyNumberFormat="1" applyFont="1" applyBorder="1" applyAlignment="1">
      <alignment horizontal="center"/>
    </xf>
    <xf numFmtId="0" fontId="1" fillId="0" borderId="3" xfId="51" applyBorder="1" applyAlignment="1">
      <alignment horizontal="center"/>
    </xf>
    <xf numFmtId="0" fontId="30" fillId="0" borderId="3" xfId="51" applyFont="1" applyBorder="1" applyAlignment="1">
      <alignment horizontal="center"/>
    </xf>
    <xf numFmtId="0" fontId="23" fillId="0" borderId="9" xfId="0" applyFont="1" applyBorder="1" applyAlignment="1">
      <alignment horizontal="right"/>
    </xf>
    <xf numFmtId="44" fontId="23" fillId="0" borderId="9" xfId="31" applyFont="1" applyBorder="1" applyAlignment="1" applyProtection="1">
      <alignment horizontal="center"/>
    </xf>
    <xf numFmtId="0" fontId="23" fillId="2" borderId="3" xfId="49" applyFont="1" applyFill="1" applyBorder="1" applyAlignment="1">
      <alignment horizontal="left"/>
    </xf>
    <xf numFmtId="0" fontId="1" fillId="0" borderId="3" xfId="49" applyBorder="1" applyAlignment="1">
      <alignment horizontal="left"/>
    </xf>
    <xf numFmtId="0" fontId="26" fillId="3" borderId="3" xfId="49" applyFont="1" applyFill="1" applyBorder="1" applyAlignment="1" applyProtection="1">
      <alignment horizontal="center"/>
      <protection locked="0"/>
    </xf>
    <xf numFmtId="0" fontId="1" fillId="0" borderId="3" xfId="49" applyBorder="1" applyAlignment="1">
      <alignment horizontal="center"/>
    </xf>
    <xf numFmtId="0" fontId="25" fillId="0" borderId="3" xfId="49" applyFont="1" applyBorder="1" applyAlignment="1">
      <alignment horizontal="left"/>
    </xf>
    <xf numFmtId="0" fontId="1" fillId="0" borderId="3" xfId="51" applyBorder="1" applyAlignment="1">
      <alignment horizontal="left"/>
    </xf>
    <xf numFmtId="0" fontId="30" fillId="0" borderId="3" xfId="49" applyFont="1" applyBorder="1" applyAlignment="1">
      <alignment horizontal="left"/>
    </xf>
    <xf numFmtId="0" fontId="30" fillId="0" borderId="3" xfId="49" applyFont="1" applyBorder="1" applyAlignment="1">
      <alignment horizontal="center"/>
    </xf>
    <xf numFmtId="0" fontId="30" fillId="0" borderId="3" xfId="51" applyFont="1" applyBorder="1" applyAlignment="1">
      <alignment horizontal="left"/>
    </xf>
    <xf numFmtId="0" fontId="23" fillId="0" borderId="9" xfId="49" applyFont="1" applyBorder="1" applyAlignment="1">
      <alignment horizontal="right"/>
    </xf>
    <xf numFmtId="0" fontId="1" fillId="0" borderId="10" xfId="49" applyBorder="1" applyAlignment="1">
      <alignment horizontal="center"/>
    </xf>
    <xf numFmtId="44" fontId="1" fillId="0" borderId="10" xfId="37" applyFont="1" applyBorder="1" applyAlignment="1" applyProtection="1">
      <alignment horizontal="center"/>
    </xf>
    <xf numFmtId="0" fontId="1" fillId="0" borderId="11" xfId="49" applyBorder="1" applyAlignment="1">
      <alignment horizontal="center"/>
    </xf>
    <xf numFmtId="44" fontId="23" fillId="0" borderId="12" xfId="37" applyFont="1" applyFill="1" applyBorder="1" applyAlignment="1" applyProtection="1">
      <alignment horizontal="center"/>
    </xf>
    <xf numFmtId="0" fontId="28" fillId="0" borderId="0" xfId="0" applyFont="1"/>
    <xf numFmtId="0" fontId="24" fillId="2" borderId="3" xfId="0" applyFont="1" applyFill="1" applyBorder="1" applyAlignment="1">
      <alignment horizontal="left"/>
    </xf>
    <xf numFmtId="0" fontId="24" fillId="2" borderId="9" xfId="0" applyFont="1" applyFill="1" applyBorder="1" applyAlignment="1">
      <alignment horizontal="center"/>
    </xf>
    <xf numFmtId="0" fontId="25" fillId="0" borderId="3" xfId="0" applyFont="1" applyBorder="1" applyAlignment="1">
      <alignment horizontal="center"/>
    </xf>
    <xf numFmtId="0" fontId="30" fillId="0" borderId="3" xfId="0" applyFont="1" applyBorder="1" applyAlignment="1">
      <alignment horizontal="center"/>
    </xf>
    <xf numFmtId="0" fontId="34" fillId="0" borderId="3" xfId="0" applyFont="1" applyBorder="1" applyAlignment="1">
      <alignment horizontal="left"/>
    </xf>
    <xf numFmtId="44" fontId="24" fillId="0" borderId="9" xfId="31" applyFont="1" applyBorder="1" applyAlignment="1" applyProtection="1">
      <alignment horizontal="center"/>
    </xf>
    <xf numFmtId="0" fontId="24" fillId="0" borderId="3" xfId="43" applyFont="1" applyBorder="1" applyAlignment="1" applyProtection="1">
      <alignment horizontal="left"/>
      <protection hidden="1"/>
    </xf>
    <xf numFmtId="0" fontId="24" fillId="0" borderId="3" xfId="43" applyFont="1" applyBorder="1" applyAlignment="1">
      <alignment horizontal="left"/>
    </xf>
    <xf numFmtId="0" fontId="23" fillId="0" borderId="0" xfId="0" applyFont="1" applyAlignment="1">
      <alignment horizontal="right"/>
    </xf>
    <xf numFmtId="0" fontId="25" fillId="0" borderId="0" xfId="0" applyFont="1" applyAlignment="1">
      <alignment horizontal="center"/>
    </xf>
    <xf numFmtId="44" fontId="24" fillId="0" borderId="0" xfId="31" applyFont="1" applyBorder="1" applyAlignment="1" applyProtection="1">
      <alignment horizontal="center"/>
    </xf>
    <xf numFmtId="0" fontId="25" fillId="0" borderId="0" xfId="0" applyFont="1"/>
    <xf numFmtId="44" fontId="25" fillId="0" borderId="12" xfId="0" applyNumberFormat="1" applyFont="1" applyBorder="1"/>
    <xf numFmtId="0" fontId="25" fillId="0" borderId="9" xfId="0" applyFont="1" applyBorder="1" applyAlignment="1">
      <alignment horizontal="left"/>
    </xf>
    <xf numFmtId="0" fontId="25" fillId="0" borderId="10" xfId="0" applyFont="1" applyBorder="1" applyAlignment="1">
      <alignment horizontal="left"/>
    </xf>
    <xf numFmtId="0" fontId="25" fillId="0" borderId="11" xfId="0" applyFont="1" applyBorder="1" applyAlignment="1">
      <alignment horizontal="left"/>
    </xf>
    <xf numFmtId="44" fontId="25" fillId="0" borderId="9" xfId="0" applyNumberFormat="1" applyFont="1" applyBorder="1"/>
    <xf numFmtId="44" fontId="24" fillId="0" borderId="15" xfId="0" applyNumberFormat="1" applyFont="1" applyBorder="1"/>
    <xf numFmtId="0" fontId="25" fillId="0" borderId="0" xfId="0" applyFont="1" applyAlignment="1">
      <alignment horizontal="left"/>
    </xf>
    <xf numFmtId="170" fontId="25" fillId="0" borderId="0" xfId="0" applyNumberFormat="1" applyFont="1" applyAlignment="1">
      <alignment horizontal="center"/>
    </xf>
    <xf numFmtId="44" fontId="23" fillId="0" borderId="0" xfId="0" applyNumberFormat="1" applyFont="1" applyAlignment="1">
      <alignment horizontal="center"/>
    </xf>
    <xf numFmtId="0" fontId="25" fillId="0" borderId="0" xfId="0" applyFont="1" applyAlignment="1">
      <alignment horizontal="right"/>
    </xf>
    <xf numFmtId="44" fontId="23" fillId="0" borderId="15" xfId="0" applyNumberFormat="1" applyFont="1" applyBorder="1" applyAlignment="1">
      <alignment horizontal="center"/>
    </xf>
    <xf numFmtId="44" fontId="23" fillId="0" borderId="0" xfId="31" applyFont="1" applyAlignment="1" applyProtection="1">
      <alignment horizontal="center"/>
    </xf>
    <xf numFmtId="170" fontId="24" fillId="0" borderId="0" xfId="0" applyNumberFormat="1" applyFont="1" applyAlignment="1">
      <alignment horizontal="left"/>
    </xf>
    <xf numFmtId="170" fontId="25" fillId="0" borderId="0" xfId="0" applyNumberFormat="1" applyFont="1" applyAlignment="1">
      <alignment horizontal="left"/>
    </xf>
    <xf numFmtId="0" fontId="23" fillId="0" borderId="0" xfId="0" applyFont="1" applyAlignment="1">
      <alignment horizontal="center"/>
    </xf>
    <xf numFmtId="0" fontId="24" fillId="0" borderId="0" xfId="0" applyFont="1" applyAlignment="1">
      <alignment horizontal="center"/>
    </xf>
    <xf numFmtId="0" fontId="24" fillId="0" borderId="0" xfId="0" applyFont="1" applyAlignment="1">
      <alignment horizontal="right"/>
    </xf>
    <xf numFmtId="0" fontId="29" fillId="0" borderId="3" xfId="0" applyFont="1" applyBorder="1" applyAlignment="1">
      <alignment horizontal="left"/>
    </xf>
    <xf numFmtId="0" fontId="43" fillId="0" borderId="3" xfId="43" applyFont="1" applyBorder="1" applyAlignment="1">
      <alignment horizontal="left"/>
    </xf>
    <xf numFmtId="14" fontId="6" fillId="0" borderId="0" xfId="0" applyNumberFormat="1" applyFont="1" applyAlignment="1">
      <alignment horizontal="left"/>
    </xf>
    <xf numFmtId="0" fontId="24" fillId="2" borderId="14" xfId="0" applyFont="1" applyFill="1" applyBorder="1" applyAlignment="1">
      <alignment horizontal="left"/>
    </xf>
    <xf numFmtId="0" fontId="10" fillId="3" borderId="16" xfId="0" applyFont="1" applyFill="1" applyBorder="1" applyAlignment="1" applyProtection="1">
      <alignment horizontal="left"/>
      <protection locked="0"/>
    </xf>
    <xf numFmtId="0" fontId="11" fillId="3" borderId="3" xfId="0" applyFont="1" applyFill="1" applyBorder="1" applyAlignment="1" applyProtection="1">
      <alignment horizontal="center"/>
      <protection locked="0"/>
    </xf>
    <xf numFmtId="0" fontId="10" fillId="3" borderId="3" xfId="0" applyFont="1" applyFill="1" applyBorder="1" applyAlignment="1" applyProtection="1">
      <alignment horizontal="center"/>
      <protection locked="0"/>
    </xf>
    <xf numFmtId="10" fontId="10" fillId="9" borderId="3" xfId="29" applyNumberFormat="1" applyFont="1" applyFill="1" applyBorder="1" applyAlignment="1" applyProtection="1">
      <alignment horizontal="center"/>
      <protection locked="0"/>
    </xf>
    <xf numFmtId="0" fontId="35" fillId="9" borderId="3" xfId="0" applyFont="1" applyFill="1" applyBorder="1" applyAlignment="1" applyProtection="1">
      <alignment horizontal="center"/>
      <protection locked="0"/>
    </xf>
    <xf numFmtId="0" fontId="0" fillId="0" borderId="26" xfId="0" applyBorder="1" applyAlignment="1" applyProtection="1">
      <alignment horizontal="center"/>
    </xf>
    <xf numFmtId="0" fontId="35" fillId="3" borderId="3" xfId="0" applyFont="1" applyFill="1" applyBorder="1" applyAlignment="1" applyProtection="1">
      <alignment horizontal="center"/>
      <protection locked="0"/>
    </xf>
    <xf numFmtId="0" fontId="10" fillId="0" borderId="0" xfId="0" applyFont="1" applyFill="1" applyBorder="1" applyAlignment="1" applyProtection="1">
      <alignment vertical="top"/>
    </xf>
    <xf numFmtId="0" fontId="6" fillId="0" borderId="0" xfId="0" applyFont="1" applyAlignment="1">
      <alignment horizontal="left"/>
    </xf>
    <xf numFmtId="14" fontId="6" fillId="0" borderId="0" xfId="0" applyNumberFormat="1" applyFont="1" applyAlignment="1">
      <alignment horizontal="right"/>
    </xf>
    <xf numFmtId="0" fontId="10" fillId="0" borderId="0" xfId="28" applyFont="1" applyFill="1" applyBorder="1" applyAlignment="1" applyProtection="1"/>
    <xf numFmtId="0" fontId="10" fillId="0" borderId="0" xfId="28" applyFont="1" applyFill="1" applyBorder="1" applyAlignment="1" applyProtection="1">
      <alignment horizontal="center"/>
    </xf>
    <xf numFmtId="0" fontId="3" fillId="0" borderId="0" xfId="28" applyFont="1" applyFill="1" applyBorder="1" applyAlignment="1" applyProtection="1">
      <alignment horizontal="center"/>
    </xf>
    <xf numFmtId="164" fontId="10" fillId="0" borderId="0" xfId="1" applyNumberFormat="1" applyFont="1" applyFill="1" applyBorder="1" applyAlignment="1" applyProtection="1"/>
    <xf numFmtId="164" fontId="10" fillId="9" borderId="3" xfId="1" applyNumberFormat="1" applyFont="1" applyFill="1" applyBorder="1" applyAlignment="1" applyProtection="1">
      <alignment horizontal="center"/>
      <protection locked="0"/>
    </xf>
    <xf numFmtId="0" fontId="0" fillId="0" borderId="26" xfId="0" applyBorder="1" applyAlignment="1" applyProtection="1"/>
    <xf numFmtId="0" fontId="3" fillId="0" borderId="0" xfId="0" applyFont="1" applyAlignment="1">
      <alignment horizontal="right"/>
    </xf>
    <xf numFmtId="0" fontId="0" fillId="0" borderId="0" xfId="0" applyBorder="1" applyAlignment="1" applyProtection="1"/>
    <xf numFmtId="0" fontId="23" fillId="0" borderId="0" xfId="0" applyFont="1" applyBorder="1" applyAlignment="1">
      <alignment horizontal="center"/>
    </xf>
    <xf numFmtId="44" fontId="24" fillId="0" borderId="3" xfId="31" applyFont="1" applyBorder="1" applyAlignment="1" applyProtection="1">
      <alignment horizontal="center"/>
    </xf>
    <xf numFmtId="0" fontId="10" fillId="3" borderId="2" xfId="0" applyFont="1" applyFill="1" applyBorder="1" applyAlignment="1" applyProtection="1">
      <alignment horizontal="left"/>
      <protection locked="0"/>
    </xf>
    <xf numFmtId="0" fontId="3" fillId="0" borderId="0" xfId="28" applyFont="1" applyFill="1" applyAlignment="1" applyProtection="1">
      <alignment horizontal="left" vertical="top" wrapText="1"/>
    </xf>
    <xf numFmtId="49" fontId="33" fillId="0" borderId="0" xfId="28" applyNumberFormat="1" applyBorder="1" applyAlignment="1" applyProtection="1">
      <alignment horizontal="center"/>
    </xf>
    <xf numFmtId="0" fontId="33" fillId="0" borderId="0" xfId="28" applyBorder="1" applyProtection="1"/>
    <xf numFmtId="0" fontId="3" fillId="0" borderId="0" xfId="28" applyFont="1" applyFill="1" applyProtection="1"/>
    <xf numFmtId="0" fontId="0" fillId="0" borderId="0" xfId="0" applyFill="1" applyAlignment="1" applyProtection="1">
      <alignment vertical="top"/>
    </xf>
    <xf numFmtId="0" fontId="0" fillId="0" borderId="0" xfId="0" applyAlignment="1" applyProtection="1">
      <alignment vertical="top"/>
    </xf>
    <xf numFmtId="0" fontId="27" fillId="0" borderId="0" xfId="0" applyFont="1" applyFill="1" applyBorder="1" applyAlignment="1" applyProtection="1">
      <protection locked="0"/>
    </xf>
    <xf numFmtId="0" fontId="27" fillId="0" borderId="0" xfId="0" applyFont="1" applyFill="1" applyBorder="1" applyAlignment="1" applyProtection="1"/>
    <xf numFmtId="0" fontId="33" fillId="0" borderId="0" xfId="28" applyFill="1" applyAlignment="1" applyProtection="1">
      <alignment horizontal="left" vertical="top" wrapText="1"/>
    </xf>
    <xf numFmtId="0" fontId="11" fillId="3" borderId="3" xfId="0" applyFont="1" applyFill="1" applyBorder="1" applyAlignment="1" applyProtection="1">
      <alignment horizontal="center"/>
      <protection locked="0"/>
    </xf>
    <xf numFmtId="0" fontId="3" fillId="0" borderId="0" xfId="0" applyFont="1" applyFill="1" applyBorder="1" applyAlignment="1" applyProtection="1">
      <alignment horizontal="right"/>
    </xf>
    <xf numFmtId="0" fontId="0" fillId="0" borderId="0" xfId="0" applyFill="1" applyAlignment="1" applyProtection="1"/>
    <xf numFmtId="0" fontId="0" fillId="0" borderId="0" xfId="0" applyAlignment="1" applyProtection="1">
      <alignment horizontal="left"/>
    </xf>
    <xf numFmtId="0" fontId="0" fillId="0" borderId="0" xfId="0" applyAlignment="1" applyProtection="1">
      <alignment horizontal="center"/>
    </xf>
    <xf numFmtId="0" fontId="0" fillId="0" borderId="3" xfId="0" applyBorder="1" applyAlignment="1" applyProtection="1">
      <alignment horizontal="center"/>
    </xf>
    <xf numFmtId="0" fontId="3" fillId="0" borderId="0" xfId="0" applyFont="1" applyAlignment="1" applyProtection="1">
      <alignment horizontal="left"/>
    </xf>
    <xf numFmtId="0" fontId="0" fillId="0" borderId="0" xfId="0" applyAlignment="1" applyProtection="1">
      <alignment horizontal="right"/>
    </xf>
    <xf numFmtId="0" fontId="0" fillId="0" borderId="0" xfId="0" applyAlignment="1" applyProtection="1"/>
    <xf numFmtId="0" fontId="0" fillId="18" borderId="0" xfId="0" applyFill="1"/>
    <xf numFmtId="0" fontId="0" fillId="18" borderId="0" xfId="0" applyFill="1" applyAlignment="1">
      <alignment horizontal="left"/>
    </xf>
    <xf numFmtId="0" fontId="0" fillId="18" borderId="0" xfId="0" applyFill="1" applyAlignment="1"/>
    <xf numFmtId="14" fontId="0" fillId="18" borderId="0" xfId="0" applyNumberFormat="1" applyFill="1"/>
    <xf numFmtId="0" fontId="0" fillId="18" borderId="0" xfId="0" applyFill="1" applyAlignment="1" applyProtection="1">
      <alignment horizontal="left"/>
    </xf>
    <xf numFmtId="0" fontId="3" fillId="18" borderId="0" xfId="0" applyFont="1" applyFill="1"/>
    <xf numFmtId="0" fontId="3" fillId="18" borderId="0" xfId="0" applyFont="1" applyFill="1" applyAlignment="1" applyProtection="1">
      <alignment horizontal="left"/>
    </xf>
    <xf numFmtId="0" fontId="13" fillId="18" borderId="0" xfId="0" applyFont="1" applyFill="1" applyAlignment="1" applyProtection="1">
      <alignment horizontal="left"/>
    </xf>
    <xf numFmtId="0" fontId="3" fillId="18" borderId="0" xfId="0" applyFont="1" applyFill="1" applyAlignment="1"/>
    <xf numFmtId="0" fontId="0" fillId="18" borderId="6" xfId="0" applyFill="1" applyBorder="1" applyAlignment="1" applyProtection="1"/>
    <xf numFmtId="0" fontId="0" fillId="18" borderId="0" xfId="0" applyFill="1" applyBorder="1" applyAlignment="1"/>
    <xf numFmtId="0" fontId="3" fillId="18" borderId="0" xfId="0" applyFont="1" applyFill="1" applyBorder="1" applyAlignment="1" applyProtection="1">
      <alignment horizontal="left"/>
    </xf>
    <xf numFmtId="0" fontId="13" fillId="18" borderId="0" xfId="0" applyFont="1" applyFill="1" applyBorder="1" applyAlignment="1" applyProtection="1">
      <alignment horizontal="left"/>
    </xf>
    <xf numFmtId="0" fontId="13" fillId="18" borderId="0" xfId="0" applyFont="1" applyFill="1" applyBorder="1" applyAlignment="1" applyProtection="1"/>
    <xf numFmtId="0" fontId="6" fillId="18" borderId="0" xfId="0" applyFont="1" applyFill="1" applyAlignment="1" applyProtection="1">
      <alignment horizontal="left"/>
    </xf>
    <xf numFmtId="0" fontId="6" fillId="18" borderId="9" xfId="0" applyFont="1" applyFill="1" applyBorder="1" applyAlignment="1" applyProtection="1">
      <alignment horizontal="left"/>
    </xf>
    <xf numFmtId="0" fontId="6" fillId="18" borderId="0" xfId="0" applyFont="1" applyFill="1" applyBorder="1" applyAlignment="1" applyProtection="1">
      <alignment horizontal="left"/>
    </xf>
    <xf numFmtId="0" fontId="0" fillId="18" borderId="9" xfId="0" applyFill="1" applyBorder="1" applyAlignment="1" applyProtection="1">
      <alignment horizontal="left"/>
    </xf>
    <xf numFmtId="0" fontId="0" fillId="18" borderId="0" xfId="0" applyFill="1" applyBorder="1" applyAlignment="1" applyProtection="1">
      <alignment horizontal="left"/>
    </xf>
    <xf numFmtId="0" fontId="0" fillId="18" borderId="3" xfId="0" applyFill="1" applyBorder="1" applyAlignment="1" applyProtection="1">
      <alignment horizontal="left"/>
    </xf>
    <xf numFmtId="0" fontId="0" fillId="0" borderId="10" xfId="0" applyBorder="1" applyAlignment="1" applyProtection="1"/>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11" xfId="0" applyFont="1" applyFill="1" applyBorder="1" applyAlignment="1" applyProtection="1">
      <alignment vertical="center"/>
    </xf>
    <xf numFmtId="0" fontId="0" fillId="0" borderId="10" xfId="0" applyFill="1" applyBorder="1" applyAlignment="1" applyProtection="1">
      <alignment vertical="center"/>
    </xf>
    <xf numFmtId="0" fontId="0" fillId="0" borderId="11" xfId="0" applyFill="1" applyBorder="1" applyAlignment="1" applyProtection="1">
      <alignment vertical="center"/>
    </xf>
    <xf numFmtId="0" fontId="3" fillId="0" borderId="0" xfId="0" applyFont="1" applyFill="1" applyAlignment="1" applyProtection="1"/>
    <xf numFmtId="0" fontId="6" fillId="0" borderId="0" xfId="0" applyFont="1" applyFill="1" applyAlignment="1" applyProtection="1"/>
    <xf numFmtId="0" fontId="6" fillId="0" borderId="6" xfId="0" applyFont="1" applyFill="1" applyBorder="1" applyAlignment="1" applyProtection="1"/>
    <xf numFmtId="0" fontId="6" fillId="18" borderId="5" xfId="0" applyFont="1" applyFill="1" applyBorder="1" applyAlignment="1" applyProtection="1">
      <alignment horizontal="left"/>
    </xf>
    <xf numFmtId="0" fontId="3" fillId="18" borderId="0" xfId="0" applyFont="1" applyFill="1" applyBorder="1" applyAlignment="1"/>
    <xf numFmtId="0" fontId="3" fillId="18" borderId="3" xfId="0" applyFont="1" applyFill="1" applyBorder="1" applyAlignment="1" applyProtection="1">
      <alignment horizontal="left"/>
    </xf>
    <xf numFmtId="0" fontId="0" fillId="18" borderId="2" xfId="0" applyFill="1" applyBorder="1" applyAlignment="1" applyProtection="1">
      <alignment horizontal="left"/>
    </xf>
    <xf numFmtId="0" fontId="0" fillId="18" borderId="0" xfId="0" applyFill="1" applyAlignment="1" applyProtection="1">
      <alignment horizontal="right"/>
    </xf>
    <xf numFmtId="0" fontId="3" fillId="18" borderId="0" xfId="0" applyFont="1" applyFill="1" applyAlignment="1">
      <alignment horizontal="left"/>
    </xf>
    <xf numFmtId="0" fontId="0" fillId="18" borderId="0" xfId="0" applyFill="1" applyBorder="1"/>
    <xf numFmtId="0" fontId="0" fillId="0" borderId="0" xfId="0" applyFont="1" applyAlignment="1" applyProtection="1">
      <alignment horizontal="left"/>
    </xf>
    <xf numFmtId="0" fontId="0" fillId="0" borderId="0" xfId="0" applyFill="1" applyBorder="1" applyProtection="1">
      <protection locked="0"/>
    </xf>
    <xf numFmtId="0" fontId="3" fillId="0" borderId="6" xfId="0" applyFont="1" applyBorder="1" applyAlignment="1" applyProtection="1"/>
    <xf numFmtId="0" fontId="0" fillId="0" borderId="0" xfId="0" applyFill="1" applyAlignment="1">
      <alignment horizontal="right"/>
    </xf>
    <xf numFmtId="0" fontId="0" fillId="0" borderId="3" xfId="0" applyFill="1" applyBorder="1"/>
    <xf numFmtId="0" fontId="0" fillId="0" borderId="3" xfId="0" applyBorder="1"/>
    <xf numFmtId="0" fontId="0" fillId="0" borderId="3" xfId="0" applyFill="1" applyBorder="1" applyAlignment="1"/>
    <xf numFmtId="0" fontId="0" fillId="0" borderId="0" xfId="0" applyAlignment="1">
      <alignment horizontal="center"/>
    </xf>
    <xf numFmtId="0" fontId="0" fillId="18" borderId="0" xfId="0" applyNumberFormat="1" applyFill="1" applyAlignment="1">
      <alignment horizontal="center"/>
    </xf>
    <xf numFmtId="0" fontId="0" fillId="18" borderId="0" xfId="0" applyFill="1" applyAlignment="1">
      <alignment horizontal="center"/>
    </xf>
    <xf numFmtId="43" fontId="0" fillId="18" borderId="0" xfId="0" applyNumberFormat="1" applyFill="1" applyAlignment="1">
      <alignment horizontal="center"/>
    </xf>
    <xf numFmtId="14" fontId="0" fillId="18" borderId="0" xfId="0" applyNumberFormat="1" applyFill="1" applyAlignment="1">
      <alignment horizontal="center"/>
    </xf>
    <xf numFmtId="10" fontId="0" fillId="18" borderId="0" xfId="0" applyNumberFormat="1" applyFill="1" applyAlignment="1">
      <alignment horizontal="center"/>
    </xf>
    <xf numFmtId="44" fontId="0" fillId="18" borderId="0" xfId="0" applyNumberFormat="1" applyFill="1" applyAlignment="1">
      <alignment horizontal="center"/>
    </xf>
    <xf numFmtId="9" fontId="0" fillId="18" borderId="0" xfId="0" applyNumberFormat="1" applyFill="1" applyAlignment="1">
      <alignment horizontal="center"/>
    </xf>
    <xf numFmtId="2" fontId="0" fillId="18" borderId="0" xfId="0" applyNumberFormat="1" applyFill="1" applyAlignment="1">
      <alignment horizontal="center"/>
    </xf>
    <xf numFmtId="41" fontId="0" fillId="0" borderId="0" xfId="0" applyNumberFormat="1" applyAlignment="1">
      <alignment horizontal="center"/>
    </xf>
    <xf numFmtId="0" fontId="0" fillId="18" borderId="0" xfId="0" applyFill="1" applyProtection="1"/>
    <xf numFmtId="1" fontId="0" fillId="18" borderId="0" xfId="0" applyNumberFormat="1" applyFill="1" applyAlignment="1">
      <alignment horizontal="center"/>
    </xf>
    <xf numFmtId="3" fontId="0" fillId="18" borderId="0" xfId="0" applyNumberFormat="1" applyFill="1" applyAlignment="1">
      <alignment horizontal="center"/>
    </xf>
    <xf numFmtId="3" fontId="0" fillId="18" borderId="0" xfId="0" applyNumberFormat="1" applyFill="1" applyAlignment="1">
      <alignment horizontal="left"/>
    </xf>
    <xf numFmtId="43" fontId="0" fillId="0" borderId="3" xfId="0" applyNumberFormat="1" applyBorder="1" applyAlignment="1" applyProtection="1"/>
    <xf numFmtId="0" fontId="0" fillId="18" borderId="0" xfId="0" applyFont="1" applyFill="1" applyAlignment="1"/>
    <xf numFmtId="10" fontId="0" fillId="18" borderId="0" xfId="0" applyNumberFormat="1" applyFill="1" applyAlignment="1">
      <alignment horizontal="left"/>
    </xf>
    <xf numFmtId="4" fontId="0" fillId="18" borderId="0" xfId="0" applyNumberFormat="1" applyFill="1" applyAlignment="1">
      <alignment horizontal="center"/>
    </xf>
    <xf numFmtId="0" fontId="3" fillId="18" borderId="3" xfId="0" applyFont="1" applyFill="1" applyBorder="1" applyProtection="1"/>
    <xf numFmtId="4" fontId="3" fillId="18" borderId="0" xfId="0" applyNumberFormat="1" applyFont="1" applyFill="1" applyBorder="1" applyProtection="1"/>
    <xf numFmtId="41" fontId="0" fillId="0" borderId="0" xfId="0" applyNumberFormat="1"/>
    <xf numFmtId="0" fontId="8" fillId="7" borderId="0" xfId="0" applyFont="1" applyFill="1"/>
    <xf numFmtId="0" fontId="5" fillId="7" borderId="0" xfId="0" applyFont="1" applyFill="1"/>
    <xf numFmtId="43" fontId="0" fillId="0" borderId="0" xfId="1" applyFont="1"/>
    <xf numFmtId="43" fontId="0" fillId="0" borderId="17" xfId="1" applyFont="1" applyBorder="1"/>
    <xf numFmtId="43" fontId="0" fillId="0" borderId="3" xfId="1" applyNumberFormat="1" applyFont="1" applyBorder="1"/>
    <xf numFmtId="43" fontId="0" fillId="0" borderId="4" xfId="1" applyFont="1" applyBorder="1"/>
    <xf numFmtId="0" fontId="0" fillId="0" borderId="4" xfId="0" applyBorder="1"/>
    <xf numFmtId="49" fontId="0" fillId="0" borderId="0" xfId="0" applyNumberFormat="1"/>
    <xf numFmtId="0" fontId="0" fillId="2" borderId="3" xfId="0" applyFill="1" applyBorder="1"/>
    <xf numFmtId="0" fontId="0" fillId="0" borderId="0" xfId="0" applyFill="1" applyBorder="1"/>
    <xf numFmtId="0" fontId="0" fillId="0" borderId="0" xfId="0" quotePrefix="1"/>
    <xf numFmtId="43" fontId="0" fillId="0" borderId="0" xfId="1" applyFont="1" applyBorder="1"/>
    <xf numFmtId="0" fontId="11" fillId="3" borderId="3" xfId="0" applyFont="1" applyFill="1" applyBorder="1" applyAlignment="1" applyProtection="1">
      <alignment horizontal="center"/>
      <protection locked="0"/>
    </xf>
    <xf numFmtId="0" fontId="0" fillId="0" borderId="0" xfId="0" applyAlignment="1" applyProtection="1">
      <alignment horizontal="right"/>
    </xf>
    <xf numFmtId="0" fontId="31" fillId="0" borderId="0" xfId="0" applyFont="1" applyAlignment="1" applyProtection="1">
      <alignment horizontal="center" vertical="center" wrapText="1"/>
    </xf>
    <xf numFmtId="0" fontId="0" fillId="0" borderId="0" xfId="0" applyAlignment="1" applyProtection="1">
      <alignment vertical="top" wrapText="1"/>
    </xf>
    <xf numFmtId="43" fontId="10" fillId="0" borderId="0" xfId="1" applyFont="1" applyFill="1" applyBorder="1" applyAlignment="1" applyProtection="1">
      <alignment horizontal="center"/>
    </xf>
    <xf numFmtId="0" fontId="35" fillId="9" borderId="3" xfId="0" applyFont="1" applyFill="1" applyBorder="1" applyAlignment="1" applyProtection="1">
      <alignment horizontal="center"/>
      <protection locked="0"/>
    </xf>
    <xf numFmtId="10" fontId="35" fillId="3" borderId="3" xfId="29" applyNumberFormat="1" applyFont="1" applyFill="1" applyBorder="1" applyProtection="1">
      <protection locked="0"/>
    </xf>
    <xf numFmtId="0" fontId="44" fillId="3" borderId="3" xfId="0" applyFont="1" applyFill="1" applyBorder="1" applyAlignment="1" applyProtection="1">
      <alignment horizontal="center"/>
      <protection locked="0"/>
    </xf>
    <xf numFmtId="14" fontId="35" fillId="9" borderId="3" xfId="0" applyNumberFormat="1" applyFont="1" applyFill="1" applyBorder="1" applyProtection="1">
      <protection locked="0"/>
    </xf>
    <xf numFmtId="0" fontId="3" fillId="0" borderId="5" xfId="0" applyFont="1" applyBorder="1" applyAlignment="1" applyProtection="1">
      <alignment horizontal="center"/>
    </xf>
    <xf numFmtId="0" fontId="35" fillId="0" borderId="0" xfId="0" applyFont="1" applyFill="1" applyBorder="1" applyAlignment="1" applyProtection="1">
      <alignment horizontal="left"/>
      <protection locked="0"/>
    </xf>
    <xf numFmtId="0" fontId="10" fillId="9" borderId="3" xfId="0" applyNumberFormat="1" applyFont="1" applyFill="1" applyBorder="1" applyAlignment="1" applyProtection="1">
      <alignment horizontal="center"/>
      <protection locked="0"/>
    </xf>
    <xf numFmtId="41" fontId="15" fillId="13" borderId="3" xfId="0" applyNumberFormat="1" applyFont="1" applyFill="1" applyBorder="1" applyProtection="1"/>
    <xf numFmtId="0" fontId="11" fillId="3" borderId="3" xfId="0" applyFont="1" applyFill="1" applyBorder="1" applyAlignment="1" applyProtection="1">
      <alignment horizontal="center"/>
      <protection locked="0"/>
    </xf>
    <xf numFmtId="0" fontId="3" fillId="0" borderId="0" xfId="0" applyFont="1" applyAlignment="1" applyProtection="1">
      <alignment horizontal="left"/>
    </xf>
    <xf numFmtId="0" fontId="0" fillId="0" borderId="0" xfId="0" applyAlignment="1" applyProtection="1"/>
    <xf numFmtId="0" fontId="0" fillId="0" borderId="0" xfId="0" applyFill="1" applyBorder="1" applyAlignment="1" applyProtection="1"/>
    <xf numFmtId="0" fontId="11" fillId="3" borderId="3" xfId="0" applyFont="1" applyFill="1" applyBorder="1" applyAlignment="1" applyProtection="1">
      <alignment horizontal="center"/>
      <protection locked="0"/>
    </xf>
    <xf numFmtId="172" fontId="10" fillId="3" borderId="3" xfId="1" applyNumberFormat="1" applyFont="1" applyFill="1" applyBorder="1" applyProtection="1">
      <protection locked="0"/>
    </xf>
    <xf numFmtId="0" fontId="35" fillId="9" borderId="9" xfId="0" applyFont="1" applyFill="1" applyBorder="1" applyProtection="1">
      <protection locked="0"/>
    </xf>
    <xf numFmtId="0" fontId="35" fillId="9" borderId="3" xfId="0" applyFont="1" applyFill="1" applyBorder="1" applyProtection="1">
      <protection locked="0"/>
    </xf>
    <xf numFmtId="164" fontId="10" fillId="3" borderId="3" xfId="1" applyNumberFormat="1" applyFont="1" applyFill="1" applyBorder="1" applyAlignment="1" applyProtection="1">
      <alignment horizontal="center" vertical="center"/>
      <protection locked="0"/>
    </xf>
    <xf numFmtId="164" fontId="0" fillId="0" borderId="24" xfId="1" applyNumberFormat="1" applyFont="1" applyBorder="1" applyAlignment="1" applyProtection="1">
      <alignment horizontal="center"/>
    </xf>
    <xf numFmtId="164" fontId="10" fillId="0" borderId="0" xfId="1" applyNumberFormat="1" applyFont="1" applyFill="1" applyBorder="1" applyProtection="1"/>
    <xf numFmtId="171" fontId="10" fillId="3" borderId="3" xfId="0" applyNumberFormat="1" applyFont="1" applyFill="1" applyBorder="1" applyAlignment="1" applyProtection="1">
      <alignment horizontal="center"/>
      <protection locked="0"/>
    </xf>
    <xf numFmtId="38" fontId="10" fillId="3" borderId="3" xfId="2" applyNumberFormat="1" applyFont="1" applyFill="1" applyBorder="1" applyAlignment="1" applyProtection="1">
      <alignment horizontal="center"/>
      <protection locked="0"/>
    </xf>
    <xf numFmtId="1" fontId="10" fillId="3" borderId="3" xfId="0" applyNumberFormat="1" applyFont="1" applyFill="1" applyBorder="1" applyAlignment="1" applyProtection="1">
      <alignment horizontal="center"/>
      <protection locked="0"/>
    </xf>
    <xf numFmtId="0" fontId="47" fillId="0" borderId="0" xfId="0" applyFont="1" applyAlignment="1"/>
    <xf numFmtId="0" fontId="11" fillId="3" borderId="3" xfId="0" applyFont="1" applyFill="1" applyBorder="1" applyAlignment="1" applyProtection="1">
      <alignment horizontal="center"/>
      <protection locked="0"/>
    </xf>
    <xf numFmtId="0" fontId="3" fillId="0" borderId="0" xfId="0" applyFont="1" applyAlignment="1" applyProtection="1">
      <alignment horizontal="right"/>
    </xf>
    <xf numFmtId="43" fontId="3" fillId="0" borderId="3" xfId="1" applyNumberFormat="1" applyFont="1" applyFill="1" applyBorder="1" applyProtection="1"/>
    <xf numFmtId="0" fontId="1" fillId="0" borderId="0" xfId="0" applyFont="1" applyAlignment="1">
      <alignment wrapText="1"/>
    </xf>
    <xf numFmtId="0" fontId="9" fillId="8" borderId="15" xfId="0" applyFont="1" applyFill="1" applyBorder="1" applyAlignment="1">
      <alignment horizontal="center"/>
    </xf>
    <xf numFmtId="0" fontId="9" fillId="8" borderId="22" xfId="0" applyFont="1" applyFill="1" applyBorder="1" applyAlignment="1">
      <alignment horizontal="center"/>
    </xf>
    <xf numFmtId="0" fontId="9" fillId="8" borderId="25" xfId="0" applyFont="1" applyFill="1" applyBorder="1" applyAlignment="1">
      <alignment horizontal="center"/>
    </xf>
    <xf numFmtId="0" fontId="3" fillId="0" borderId="26" xfId="0" applyFont="1" applyBorder="1" applyAlignment="1">
      <alignment horizontal="left"/>
    </xf>
    <xf numFmtId="0" fontId="0" fillId="0" borderId="26" xfId="0" applyBorder="1" applyAlignment="1">
      <alignment horizontal="left"/>
    </xf>
    <xf numFmtId="0" fontId="6" fillId="5" borderId="0" xfId="0" applyFont="1" applyFill="1" applyBorder="1" applyAlignment="1">
      <alignment horizontal="left"/>
    </xf>
    <xf numFmtId="0" fontId="3" fillId="0" borderId="5" xfId="0" applyFont="1" applyFill="1" applyBorder="1" applyAlignment="1" applyProtection="1">
      <alignment horizontal="left"/>
    </xf>
    <xf numFmtId="0" fontId="0" fillId="0" borderId="0" xfId="0" applyFill="1" applyAlignment="1" applyProtection="1">
      <alignment horizontal="left"/>
    </xf>
    <xf numFmtId="0" fontId="7" fillId="0" borderId="0" xfId="0" applyFont="1" applyAlignment="1" applyProtection="1">
      <alignment horizontal="right"/>
    </xf>
    <xf numFmtId="0" fontId="7" fillId="0" borderId="6" xfId="0" applyFont="1" applyBorder="1" applyAlignment="1" applyProtection="1">
      <alignment horizontal="right"/>
    </xf>
    <xf numFmtId="0" fontId="9" fillId="0" borderId="0" xfId="0" applyFont="1" applyAlignment="1" applyProtection="1">
      <alignment horizontal="center"/>
    </xf>
    <xf numFmtId="0" fontId="10" fillId="3" borderId="9" xfId="0" applyFont="1" applyFill="1" applyBorder="1" applyAlignment="1" applyProtection="1">
      <alignment horizontal="left"/>
      <protection locked="0"/>
    </xf>
    <xf numFmtId="0" fontId="10" fillId="3" borderId="10" xfId="0" applyFont="1" applyFill="1" applyBorder="1" applyAlignment="1" applyProtection="1">
      <alignment horizontal="left"/>
      <protection locked="0"/>
    </xf>
    <xf numFmtId="0" fontId="10" fillId="3" borderId="11" xfId="0" applyFont="1" applyFill="1" applyBorder="1" applyAlignment="1" applyProtection="1">
      <alignment horizontal="left"/>
      <protection locked="0"/>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35" fillId="9" borderId="9" xfId="0" applyFont="1" applyFill="1" applyBorder="1" applyAlignment="1" applyProtection="1">
      <alignment horizontal="left" vertical="center"/>
      <protection locked="0"/>
    </xf>
    <xf numFmtId="0" fontId="35" fillId="9" borderId="11" xfId="0" applyFont="1" applyFill="1" applyBorder="1" applyAlignment="1" applyProtection="1">
      <alignment horizontal="left" vertical="center"/>
      <protection locked="0"/>
    </xf>
    <xf numFmtId="0" fontId="11" fillId="3" borderId="3" xfId="0" applyFont="1" applyFill="1" applyBorder="1" applyAlignment="1" applyProtection="1">
      <alignment horizontal="center"/>
      <protection locked="0"/>
    </xf>
    <xf numFmtId="0" fontId="0" fillId="15" borderId="0" xfId="0" applyFill="1" applyBorder="1" applyAlignment="1" applyProtection="1">
      <alignment horizontal="center"/>
    </xf>
    <xf numFmtId="0" fontId="3" fillId="0" borderId="0" xfId="0" applyFont="1" applyFill="1" applyBorder="1" applyAlignment="1" applyProtection="1">
      <alignment horizontal="right"/>
    </xf>
    <xf numFmtId="0" fontId="3" fillId="0" borderId="6" xfId="0" applyFont="1" applyFill="1" applyBorder="1" applyAlignment="1" applyProtection="1">
      <alignment horizontal="right"/>
    </xf>
    <xf numFmtId="0" fontId="3" fillId="0" borderId="0" xfId="0" applyFont="1"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43" fontId="10" fillId="3" borderId="9" xfId="1" applyFont="1" applyFill="1" applyBorder="1" applyAlignment="1" applyProtection="1">
      <alignment horizontal="center"/>
      <protection locked="0"/>
    </xf>
    <xf numFmtId="43" fontId="10" fillId="3" borderId="10" xfId="1" applyFont="1" applyFill="1" applyBorder="1" applyAlignment="1" applyProtection="1">
      <alignment horizontal="center"/>
      <protection locked="0"/>
    </xf>
    <xf numFmtId="43" fontId="10" fillId="3" borderId="11" xfId="1" applyFont="1" applyFill="1" applyBorder="1" applyAlignment="1" applyProtection="1">
      <alignment horizontal="center"/>
      <protection locked="0"/>
    </xf>
    <xf numFmtId="0" fontId="0" fillId="0" borderId="10" xfId="0" applyBorder="1" applyAlignment="1" applyProtection="1">
      <protection locked="0"/>
    </xf>
    <xf numFmtId="0" fontId="0" fillId="0" borderId="11" xfId="0" applyBorder="1" applyAlignment="1" applyProtection="1">
      <protection locked="0"/>
    </xf>
    <xf numFmtId="43" fontId="10" fillId="0" borderId="9" xfId="1" applyFont="1" applyFill="1" applyBorder="1" applyAlignment="1" applyProtection="1">
      <alignment horizontal="center"/>
    </xf>
    <xf numFmtId="43" fontId="0" fillId="0" borderId="10" xfId="1" applyFont="1" applyFill="1" applyBorder="1" applyAlignment="1" applyProtection="1"/>
    <xf numFmtId="43" fontId="0" fillId="0" borderId="11" xfId="1" applyFont="1" applyFill="1" applyBorder="1" applyAlignment="1" applyProtection="1"/>
    <xf numFmtId="0" fontId="0" fillId="0" borderId="0" xfId="0" applyFill="1" applyAlignment="1" applyProtection="1"/>
    <xf numFmtId="0" fontId="0" fillId="0" borderId="6" xfId="0" applyFill="1" applyBorder="1" applyAlignment="1" applyProtection="1"/>
    <xf numFmtId="14" fontId="10" fillId="3" borderId="9" xfId="0" applyNumberFormat="1" applyFont="1" applyFill="1" applyBorder="1" applyAlignment="1" applyProtection="1">
      <alignment horizontal="center"/>
      <protection locked="0"/>
    </xf>
    <xf numFmtId="14" fontId="10" fillId="3" borderId="10" xfId="0" applyNumberFormat="1" applyFont="1" applyFill="1" applyBorder="1" applyAlignment="1" applyProtection="1">
      <alignment horizontal="center"/>
      <protection locked="0"/>
    </xf>
    <xf numFmtId="14" fontId="10" fillId="3" borderId="11" xfId="0" applyNumberFormat="1"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0" fillId="3" borderId="18" xfId="0" applyFont="1" applyFill="1" applyBorder="1" applyAlignment="1" applyProtection="1">
      <alignment horizontal="left" vertical="top" wrapText="1"/>
      <protection locked="0"/>
    </xf>
    <xf numFmtId="0" fontId="10" fillId="3" borderId="19" xfId="0" applyFont="1" applyFill="1" applyBorder="1" applyAlignment="1" applyProtection="1">
      <alignment horizontal="left" vertical="top" wrapText="1"/>
      <protection locked="0"/>
    </xf>
    <xf numFmtId="0" fontId="10" fillId="3" borderId="20"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10" fillId="3" borderId="12" xfId="0" applyFont="1" applyFill="1" applyBorder="1" applyAlignment="1" applyProtection="1">
      <alignment horizontal="left" vertical="top" wrapText="1"/>
      <protection locked="0"/>
    </xf>
    <xf numFmtId="0" fontId="10" fillId="3" borderId="17" xfId="0" applyFont="1" applyFill="1" applyBorder="1" applyAlignment="1" applyProtection="1">
      <alignment horizontal="left" vertical="top" wrapText="1"/>
      <protection locked="0"/>
    </xf>
    <xf numFmtId="0" fontId="10" fillId="3" borderId="21"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xf>
    <xf numFmtId="0" fontId="10" fillId="3" borderId="9" xfId="0" applyFont="1" applyFill="1" applyBorder="1" applyAlignment="1" applyProtection="1">
      <alignment horizontal="left" vertical="top"/>
      <protection locked="0"/>
    </xf>
    <xf numFmtId="0" fontId="10" fillId="3" borderId="10" xfId="0"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0" fontId="10" fillId="0" borderId="0" xfId="0" applyFont="1" applyFill="1" applyBorder="1" applyAlignment="1" applyProtection="1">
      <alignment horizontal="left"/>
    </xf>
    <xf numFmtId="0" fontId="12" fillId="3" borderId="3" xfId="15" applyFill="1" applyBorder="1" applyAlignment="1" applyProtection="1">
      <alignment horizontal="center"/>
      <protection locked="0"/>
    </xf>
    <xf numFmtId="166" fontId="10" fillId="3" borderId="9" xfId="0" applyNumberFormat="1"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11" xfId="0" applyNumberFormat="1" applyFont="1" applyFill="1" applyBorder="1" applyAlignment="1" applyProtection="1">
      <alignment horizontal="center"/>
      <protection locked="0"/>
    </xf>
    <xf numFmtId="14" fontId="0" fillId="0" borderId="0" xfId="0" applyNumberFormat="1" applyAlignment="1" applyProtection="1">
      <alignment horizontal="right"/>
    </xf>
    <xf numFmtId="166" fontId="10" fillId="3" borderId="9" xfId="0" applyNumberFormat="1" applyFont="1" applyFill="1" applyBorder="1" applyAlignment="1" applyProtection="1">
      <alignment horizontal="left"/>
      <protection locked="0"/>
    </xf>
    <xf numFmtId="166" fontId="10" fillId="3" borderId="10" xfId="0" applyNumberFormat="1" applyFont="1" applyFill="1" applyBorder="1" applyAlignment="1" applyProtection="1">
      <alignment horizontal="left"/>
      <protection locked="0"/>
    </xf>
    <xf numFmtId="166" fontId="10" fillId="3" borderId="11" xfId="0" applyNumberFormat="1" applyFont="1" applyFill="1" applyBorder="1" applyAlignment="1" applyProtection="1">
      <alignment horizontal="left"/>
      <protection locked="0"/>
    </xf>
    <xf numFmtId="0" fontId="12" fillId="3" borderId="9" xfId="15" applyFont="1" applyFill="1" applyBorder="1" applyAlignment="1" applyProtection="1">
      <alignment horizontal="left"/>
      <protection locked="0"/>
    </xf>
    <xf numFmtId="169" fontId="10" fillId="3" borderId="9" xfId="29" applyNumberFormat="1" applyFont="1" applyFill="1" applyBorder="1" applyAlignment="1" applyProtection="1">
      <alignment horizontal="right"/>
      <protection locked="0"/>
    </xf>
    <xf numFmtId="169" fontId="10" fillId="3" borderId="11" xfId="29" applyNumberFormat="1" applyFont="1" applyFill="1" applyBorder="1" applyAlignment="1" applyProtection="1">
      <alignment horizontal="right"/>
      <protection locked="0"/>
    </xf>
    <xf numFmtId="0" fontId="12" fillId="3" borderId="9" xfId="15"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0" fontId="35" fillId="9" borderId="3" xfId="0" applyFont="1" applyFill="1" applyBorder="1" applyAlignment="1" applyProtection="1">
      <alignment horizontal="center"/>
      <protection locked="0"/>
    </xf>
    <xf numFmtId="0" fontId="0" fillId="0" borderId="6" xfId="0" applyFill="1" applyBorder="1" applyAlignment="1" applyProtection="1">
      <alignment horizontal="left"/>
    </xf>
    <xf numFmtId="4" fontId="35" fillId="9" borderId="3" xfId="0" applyNumberFormat="1" applyFont="1" applyFill="1" applyBorder="1" applyAlignment="1" applyProtection="1">
      <alignment horizontal="center"/>
      <protection locked="0"/>
    </xf>
    <xf numFmtId="0" fontId="3" fillId="0" borderId="0" xfId="0" applyFont="1" applyFill="1" applyBorder="1" applyAlignment="1" applyProtection="1">
      <alignment horizontal="center" vertical="top" wrapText="1"/>
    </xf>
    <xf numFmtId="0" fontId="0" fillId="0" borderId="0" xfId="0" applyAlignment="1" applyProtection="1">
      <alignment horizontal="center"/>
    </xf>
    <xf numFmtId="0" fontId="6" fillId="15" borderId="0" xfId="0" applyFont="1" applyFill="1" applyAlignment="1" applyProtection="1">
      <alignment horizontal="left"/>
    </xf>
    <xf numFmtId="0" fontId="3" fillId="2" borderId="9" xfId="0" applyFont="1" applyFill="1" applyBorder="1" applyAlignment="1" applyProtection="1">
      <alignment horizontal="center"/>
    </xf>
    <xf numFmtId="0" fontId="3" fillId="2" borderId="11" xfId="0" applyFont="1" applyFill="1" applyBorder="1" applyAlignment="1" applyProtection="1">
      <alignment horizontal="center"/>
    </xf>
    <xf numFmtId="0" fontId="6" fillId="0" borderId="3" xfId="0" applyFont="1" applyBorder="1" applyAlignment="1" applyProtection="1">
      <alignment horizontal="center"/>
    </xf>
    <xf numFmtId="0" fontId="0" fillId="0" borderId="3" xfId="0" applyBorder="1" applyAlignment="1" applyProtection="1">
      <alignment horizontal="left"/>
    </xf>
    <xf numFmtId="0" fontId="0" fillId="0" borderId="3" xfId="0" applyBorder="1" applyAlignment="1" applyProtection="1">
      <alignment horizontal="center"/>
    </xf>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3" fillId="0" borderId="0" xfId="0" applyFont="1" applyAlignment="1" applyProtection="1">
      <alignment horizontal="center"/>
    </xf>
    <xf numFmtId="0" fontId="3" fillId="0" borderId="0" xfId="0" applyFont="1" applyAlignment="1" applyProtection="1">
      <alignment horizontal="left"/>
    </xf>
    <xf numFmtId="0" fontId="3" fillId="0" borderId="0" xfId="0" applyFont="1" applyAlignment="1" applyProtection="1">
      <alignment horizontal="right"/>
    </xf>
    <xf numFmtId="0" fontId="3" fillId="0" borderId="6" xfId="0" applyFont="1" applyBorder="1" applyAlignment="1" applyProtection="1">
      <alignment horizontal="right"/>
    </xf>
    <xf numFmtId="0" fontId="6" fillId="0" borderId="5"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10" fillId="3" borderId="3" xfId="0" applyFont="1" applyFill="1" applyBorder="1" applyAlignment="1" applyProtection="1">
      <alignment horizontal="left" vertical="top" wrapText="1"/>
      <protection locked="0"/>
    </xf>
    <xf numFmtId="0" fontId="11" fillId="9" borderId="3" xfId="0" applyFont="1" applyFill="1" applyBorder="1" applyAlignment="1" applyProtection="1">
      <alignment horizontal="center" vertical="top" wrapText="1"/>
      <protection locked="0"/>
    </xf>
    <xf numFmtId="0" fontId="35" fillId="9" borderId="9" xfId="0" applyFont="1" applyFill="1" applyBorder="1" applyAlignment="1" applyProtection="1">
      <alignment horizontal="center"/>
      <protection locked="0"/>
    </xf>
    <xf numFmtId="0" fontId="35" fillId="9" borderId="10" xfId="0" applyFont="1" applyFill="1" applyBorder="1" applyAlignment="1" applyProtection="1">
      <alignment horizontal="center"/>
      <protection locked="0"/>
    </xf>
    <xf numFmtId="0" fontId="35" fillId="9" borderId="11" xfId="0" applyFont="1" applyFill="1" applyBorder="1" applyAlignment="1" applyProtection="1">
      <alignment horizontal="center"/>
      <protection locked="0"/>
    </xf>
    <xf numFmtId="0" fontId="6" fillId="0" borderId="5" xfId="0" applyFont="1" applyBorder="1" applyAlignment="1" applyProtection="1">
      <alignment horizontal="left"/>
    </xf>
    <xf numFmtId="0" fontId="6" fillId="0" borderId="0" xfId="0" applyFont="1" applyBorder="1" applyAlignment="1" applyProtection="1">
      <alignment horizontal="left"/>
    </xf>
    <xf numFmtId="0" fontId="6" fillId="0" borderId="6" xfId="0" applyFont="1" applyBorder="1" applyAlignment="1" applyProtection="1">
      <alignment horizontal="left"/>
    </xf>
    <xf numFmtId="2" fontId="35" fillId="9" borderId="9" xfId="0" applyNumberFormat="1" applyFont="1" applyFill="1" applyBorder="1" applyAlignment="1" applyProtection="1">
      <alignment horizontal="center"/>
      <protection locked="0"/>
    </xf>
    <xf numFmtId="2" fontId="35" fillId="9" borderId="11" xfId="0" applyNumberFormat="1" applyFont="1" applyFill="1" applyBorder="1" applyAlignment="1" applyProtection="1">
      <alignment horizontal="center"/>
      <protection locked="0"/>
    </xf>
    <xf numFmtId="0" fontId="0" fillId="2" borderId="3" xfId="0" applyFill="1" applyBorder="1" applyAlignment="1" applyProtection="1">
      <alignment horizontal="center"/>
    </xf>
    <xf numFmtId="0" fontId="3" fillId="0" borderId="5" xfId="0" applyFont="1" applyBorder="1" applyAlignment="1" applyProtection="1">
      <alignment horizontal="right"/>
    </xf>
    <xf numFmtId="0" fontId="4" fillId="0" borderId="0" xfId="0" applyFont="1" applyBorder="1" applyAlignment="1" applyProtection="1">
      <alignment horizontal="left" vertical="top"/>
    </xf>
    <xf numFmtId="0" fontId="3" fillId="0" borderId="5"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6" xfId="0" applyFont="1" applyFill="1" applyBorder="1" applyAlignment="1" applyProtection="1">
      <alignment horizontal="center" vertical="top"/>
    </xf>
    <xf numFmtId="0" fontId="3" fillId="0" borderId="3" xfId="0" applyFont="1" applyBorder="1" applyAlignment="1" applyProtection="1">
      <alignment horizontal="center"/>
    </xf>
    <xf numFmtId="43" fontId="3" fillId="0" borderId="3" xfId="1" applyFont="1" applyFill="1" applyBorder="1" applyAlignment="1" applyProtection="1">
      <alignment horizontal="center"/>
    </xf>
    <xf numFmtId="43" fontId="3" fillId="0" borderId="3" xfId="0" applyNumberFormat="1" applyFont="1" applyBorder="1" applyAlignment="1" applyProtection="1">
      <alignment horizontal="center"/>
    </xf>
    <xf numFmtId="43" fontId="3" fillId="0" borderId="9" xfId="1" applyFont="1" applyFill="1" applyBorder="1" applyAlignment="1" applyProtection="1">
      <alignment horizontal="center"/>
    </xf>
    <xf numFmtId="43" fontId="3" fillId="0" borderId="11" xfId="1" applyFont="1" applyFill="1" applyBorder="1" applyAlignment="1" applyProtection="1">
      <alignment horizontal="center"/>
    </xf>
    <xf numFmtId="0" fontId="0" fillId="14" borderId="12" xfId="0" applyFill="1" applyBorder="1" applyAlignment="1" applyProtection="1">
      <alignment horizontal="center"/>
    </xf>
    <xf numFmtId="0" fontId="0" fillId="14" borderId="17" xfId="0" applyFill="1" applyBorder="1" applyAlignment="1" applyProtection="1">
      <alignment horizontal="center"/>
    </xf>
    <xf numFmtId="0" fontId="0" fillId="14" borderId="21" xfId="0" applyFill="1" applyBorder="1" applyAlignment="1" applyProtection="1">
      <alignment horizontal="center"/>
    </xf>
    <xf numFmtId="0" fontId="35" fillId="9" borderId="9" xfId="0" applyFont="1" applyFill="1" applyBorder="1" applyAlignment="1" applyProtection="1">
      <alignment horizontal="left"/>
      <protection locked="0"/>
    </xf>
    <xf numFmtId="0" fontId="35" fillId="9" borderId="10" xfId="0" applyFont="1" applyFill="1" applyBorder="1" applyAlignment="1" applyProtection="1">
      <alignment horizontal="left"/>
      <protection locked="0"/>
    </xf>
    <xf numFmtId="0" fontId="35" fillId="9" borderId="11" xfId="0" applyFont="1" applyFill="1" applyBorder="1" applyAlignment="1" applyProtection="1">
      <alignment horizontal="left"/>
      <protection locked="0"/>
    </xf>
    <xf numFmtId="0" fontId="3" fillId="0" borderId="0" xfId="0" applyNumberFormat="1" applyFont="1" applyBorder="1" applyAlignment="1" applyProtection="1">
      <alignment horizontal="center"/>
    </xf>
    <xf numFmtId="164" fontId="10" fillId="3" borderId="3" xfId="1" applyNumberFormat="1" applyFont="1" applyFill="1" applyBorder="1" applyAlignment="1" applyProtection="1">
      <alignment horizontal="center"/>
      <protection locked="0"/>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43" fontId="0" fillId="0" borderId="12" xfId="0" applyNumberFormat="1" applyBorder="1" applyAlignment="1" applyProtection="1">
      <alignment horizontal="center"/>
    </xf>
    <xf numFmtId="43" fontId="0" fillId="0" borderId="21" xfId="0" applyNumberFormat="1" applyBorder="1" applyAlignment="1" applyProtection="1">
      <alignment horizontal="center"/>
    </xf>
    <xf numFmtId="0" fontId="6" fillId="0" borderId="12" xfId="0" applyFont="1" applyBorder="1" applyAlignment="1" applyProtection="1">
      <alignment horizontal="right"/>
    </xf>
    <xf numFmtId="0" fontId="6" fillId="0" borderId="17" xfId="0" applyFont="1" applyBorder="1" applyAlignment="1" applyProtection="1">
      <alignment horizontal="right"/>
    </xf>
    <xf numFmtId="0" fontId="6" fillId="0" borderId="21" xfId="0" applyFont="1" applyBorder="1" applyAlignment="1" applyProtection="1">
      <alignment horizontal="right"/>
    </xf>
    <xf numFmtId="0" fontId="3" fillId="0" borderId="0" xfId="1" applyNumberFormat="1" applyFont="1" applyFill="1" applyBorder="1" applyAlignment="1" applyProtection="1">
      <alignment horizontal="left" readingOrder="1"/>
    </xf>
    <xf numFmtId="0" fontId="0" fillId="0" borderId="18" xfId="0" applyBorder="1" applyAlignment="1" applyProtection="1">
      <alignment horizontal="center" wrapText="1"/>
    </xf>
    <xf numFmtId="0" fontId="0" fillId="0" borderId="20" xfId="0" applyBorder="1" applyAlignment="1" applyProtection="1">
      <alignment horizontal="center" wrapText="1"/>
    </xf>
    <xf numFmtId="43" fontId="10" fillId="9" borderId="3" xfId="1" applyFont="1" applyFill="1" applyBorder="1" applyAlignment="1" applyProtection="1">
      <alignment horizontal="center"/>
      <protection locked="0"/>
    </xf>
    <xf numFmtId="2" fontId="6"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6" fillId="8" borderId="9" xfId="0" applyFont="1" applyFill="1" applyBorder="1" applyAlignment="1" applyProtection="1">
      <alignment horizontal="left"/>
    </xf>
    <xf numFmtId="0" fontId="6" fillId="8" borderId="10" xfId="0" applyFont="1" applyFill="1" applyBorder="1" applyAlignment="1" applyProtection="1">
      <alignment horizontal="left"/>
    </xf>
    <xf numFmtId="0" fontId="6" fillId="8" borderId="11" xfId="0" applyFont="1" applyFill="1" applyBorder="1" applyAlignment="1" applyProtection="1">
      <alignment horizontal="left"/>
    </xf>
    <xf numFmtId="0" fontId="3" fillId="0" borderId="0" xfId="0" applyFont="1" applyFill="1" applyAlignment="1" applyProtection="1">
      <alignment horizontal="left"/>
    </xf>
    <xf numFmtId="0" fontId="3" fillId="0" borderId="5"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0" xfId="0" applyFont="1" applyBorder="1" applyAlignment="1" applyProtection="1">
      <alignment horizontal="left"/>
    </xf>
    <xf numFmtId="44"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6" fillId="8" borderId="3" xfId="0" applyFont="1" applyFill="1" applyBorder="1" applyAlignment="1" applyProtection="1">
      <alignment horizontal="left"/>
    </xf>
    <xf numFmtId="168" fontId="6" fillId="0" borderId="0" xfId="0" applyNumberFormat="1" applyFont="1" applyBorder="1" applyAlignment="1" applyProtection="1">
      <alignment horizontal="center"/>
    </xf>
    <xf numFmtId="0" fontId="8" fillId="7" borderId="0" xfId="0" applyFont="1" applyFill="1" applyAlignment="1" applyProtection="1">
      <alignment horizontal="left"/>
    </xf>
    <xf numFmtId="0" fontId="3" fillId="0" borderId="0" xfId="0" applyFont="1" applyFill="1" applyAlignment="1" applyProtection="1">
      <alignment horizontal="center"/>
    </xf>
    <xf numFmtId="0" fontId="6" fillId="2" borderId="3" xfId="0" applyFont="1" applyFill="1" applyBorder="1" applyAlignment="1" applyProtection="1">
      <alignment horizontal="center"/>
    </xf>
    <xf numFmtId="0" fontId="6" fillId="2" borderId="9" xfId="0" applyFont="1" applyFill="1" applyBorder="1" applyAlignment="1" applyProtection="1">
      <alignment horizontal="center"/>
    </xf>
    <xf numFmtId="0" fontId="6" fillId="2" borderId="11" xfId="0" applyFont="1" applyFill="1" applyBorder="1" applyAlignment="1" applyProtection="1">
      <alignment horizontal="center"/>
    </xf>
    <xf numFmtId="0" fontId="35" fillId="9" borderId="3" xfId="0" applyFont="1" applyFill="1" applyBorder="1" applyAlignment="1" applyProtection="1">
      <alignment horizontal="left" vertical="top" wrapText="1"/>
      <protection locked="0"/>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9" xfId="0" applyFill="1" applyBorder="1" applyAlignment="1" applyProtection="1">
      <alignment horizontal="center"/>
    </xf>
    <xf numFmtId="0" fontId="0" fillId="0" borderId="11" xfId="0" applyFill="1" applyBorder="1" applyAlignment="1" applyProtection="1">
      <alignment horizontal="center"/>
    </xf>
    <xf numFmtId="0" fontId="10" fillId="3" borderId="3" xfId="0" applyFont="1" applyFill="1" applyBorder="1" applyAlignment="1" applyProtection="1">
      <alignment horizontal="left" vertical="top"/>
      <protection locked="0"/>
    </xf>
    <xf numFmtId="0" fontId="35" fillId="3" borderId="3" xfId="0" applyFont="1" applyFill="1" applyBorder="1" applyAlignment="1" applyProtection="1">
      <alignment horizontal="left" vertical="top"/>
      <protection locked="0"/>
    </xf>
    <xf numFmtId="0" fontId="0" fillId="0" borderId="12" xfId="0" applyBorder="1" applyAlignment="1" applyProtection="1">
      <alignment horizontal="center"/>
    </xf>
    <xf numFmtId="0" fontId="0" fillId="0" borderId="21" xfId="0" applyBorder="1" applyAlignment="1" applyProtection="1">
      <alignment horizontal="center"/>
    </xf>
    <xf numFmtId="0" fontId="6" fillId="8" borderId="9" xfId="0" applyFont="1" applyFill="1" applyBorder="1" applyAlignment="1" applyProtection="1">
      <alignment horizontal="center"/>
    </xf>
    <xf numFmtId="0" fontId="6" fillId="8" borderId="11" xfId="0" applyFont="1" applyFill="1" applyBorder="1" applyAlignment="1" applyProtection="1">
      <alignment horizontal="center"/>
    </xf>
    <xf numFmtId="0" fontId="6" fillId="8" borderId="3" xfId="0" applyFont="1" applyFill="1" applyBorder="1" applyAlignment="1" applyProtection="1">
      <alignment horizontal="center"/>
    </xf>
    <xf numFmtId="0" fontId="6" fillId="8" borderId="1" xfId="0" applyFont="1" applyFill="1" applyBorder="1" applyAlignment="1" applyProtection="1">
      <alignment horizontal="center"/>
    </xf>
    <xf numFmtId="0" fontId="6" fillId="8" borderId="2" xfId="0" applyFont="1" applyFill="1" applyBorder="1" applyAlignment="1" applyProtection="1">
      <alignment horizontal="center"/>
    </xf>
    <xf numFmtId="0" fontId="6" fillId="0" borderId="9" xfId="0" applyFont="1" applyFill="1" applyBorder="1" applyAlignment="1" applyProtection="1">
      <alignment horizontal="left"/>
    </xf>
    <xf numFmtId="0" fontId="6" fillId="0" borderId="11" xfId="0" applyFont="1" applyFill="1" applyBorder="1" applyAlignment="1" applyProtection="1">
      <alignment horizontal="left"/>
    </xf>
    <xf numFmtId="0" fontId="35" fillId="9" borderId="3" xfId="0" applyFont="1" applyFill="1" applyBorder="1" applyAlignment="1" applyProtection="1">
      <alignment horizontal="left"/>
      <protection locked="0"/>
    </xf>
    <xf numFmtId="0" fontId="6" fillId="0" borderId="1" xfId="0" applyFont="1" applyBorder="1" applyAlignment="1" applyProtection="1">
      <alignment horizontal="center" wrapText="1"/>
    </xf>
    <xf numFmtId="0" fontId="6" fillId="0" borderId="2" xfId="0" applyFont="1" applyBorder="1" applyAlignment="1" applyProtection="1">
      <alignment horizontal="center" wrapText="1"/>
    </xf>
    <xf numFmtId="0" fontId="6" fillId="8" borderId="1" xfId="0" applyFont="1" applyFill="1" applyBorder="1" applyAlignment="1" applyProtection="1">
      <alignment horizontal="center" wrapText="1"/>
    </xf>
    <xf numFmtId="0" fontId="6" fillId="8" borderId="2" xfId="0" applyFont="1" applyFill="1" applyBorder="1" applyAlignment="1" applyProtection="1">
      <alignment horizontal="center" wrapText="1"/>
    </xf>
    <xf numFmtId="0" fontId="35" fillId="9" borderId="18" xfId="0" applyFont="1" applyFill="1" applyBorder="1" applyAlignment="1" applyProtection="1">
      <alignment horizontal="left"/>
      <protection locked="0"/>
    </xf>
    <xf numFmtId="0" fontId="35" fillId="9" borderId="19" xfId="0" applyFont="1" applyFill="1" applyBorder="1" applyAlignment="1" applyProtection="1">
      <alignment horizontal="left"/>
      <protection locked="0"/>
    </xf>
    <xf numFmtId="0" fontId="35" fillId="9" borderId="20" xfId="0" applyFont="1" applyFill="1" applyBorder="1" applyAlignment="1" applyProtection="1">
      <alignment horizontal="left"/>
      <protection locked="0"/>
    </xf>
    <xf numFmtId="43" fontId="35" fillId="3" borderId="3" xfId="1" applyFont="1" applyFill="1" applyBorder="1" applyAlignment="1" applyProtection="1">
      <alignment horizontal="center"/>
      <protection locked="0"/>
    </xf>
    <xf numFmtId="0" fontId="0" fillId="0" borderId="5" xfId="0" applyBorder="1" applyAlignment="1" applyProtection="1">
      <alignment horizontal="center"/>
    </xf>
    <xf numFmtId="0" fontId="0" fillId="0" borderId="0" xfId="0" applyBorder="1" applyAlignment="1" applyProtection="1">
      <alignment horizontal="center"/>
    </xf>
    <xf numFmtId="10" fontId="10" fillId="9" borderId="3" xfId="29" applyNumberFormat="1" applyFont="1" applyFill="1" applyBorder="1" applyAlignment="1" applyProtection="1">
      <alignment horizontal="center"/>
      <protection locked="0"/>
    </xf>
    <xf numFmtId="10" fontId="0" fillId="2" borderId="9" xfId="29" applyNumberFormat="1" applyFont="1" applyFill="1" applyBorder="1" applyAlignment="1" applyProtection="1">
      <alignment horizontal="right"/>
    </xf>
    <xf numFmtId="10" fontId="0" fillId="2" borderId="11" xfId="29" applyNumberFormat="1" applyFont="1" applyFill="1" applyBorder="1" applyAlignment="1" applyProtection="1">
      <alignment horizontal="right"/>
    </xf>
    <xf numFmtId="0" fontId="35" fillId="9" borderId="9" xfId="0" applyFont="1" applyFill="1" applyBorder="1" applyAlignment="1" applyProtection="1">
      <alignment horizontal="center" vertical="center"/>
      <protection locked="0"/>
    </xf>
    <xf numFmtId="0" fontId="35" fillId="9" borderId="10" xfId="0" applyFont="1" applyFill="1" applyBorder="1" applyAlignment="1" applyProtection="1">
      <alignment horizontal="center" vertical="center"/>
      <protection locked="0"/>
    </xf>
    <xf numFmtId="0" fontId="35" fillId="9" borderId="11" xfId="0" applyFont="1" applyFill="1" applyBorder="1" applyAlignment="1" applyProtection="1">
      <alignment horizontal="center" vertical="center"/>
      <protection locked="0"/>
    </xf>
    <xf numFmtId="0" fontId="3" fillId="0" borderId="6" xfId="0" applyFont="1" applyBorder="1" applyAlignment="1" applyProtection="1">
      <alignment horizontal="left"/>
    </xf>
    <xf numFmtId="14" fontId="35" fillId="9" borderId="3" xfId="0" applyNumberFormat="1" applyFont="1" applyFill="1" applyBorder="1" applyAlignment="1" applyProtection="1">
      <alignment horizontal="center"/>
      <protection locked="0"/>
    </xf>
    <xf numFmtId="0" fontId="3" fillId="0" borderId="5" xfId="0" applyFont="1" applyBorder="1" applyAlignment="1" applyProtection="1">
      <alignment horizontal="center"/>
    </xf>
    <xf numFmtId="0" fontId="0" fillId="0" borderId="0" xfId="0" applyAlignment="1" applyProtection="1">
      <alignment horizontal="right"/>
    </xf>
    <xf numFmtId="0" fontId="6" fillId="0" borderId="9"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3" fillId="0" borderId="9" xfId="0" applyFont="1" applyBorder="1" applyAlignment="1" applyProtection="1">
      <alignment horizontal="left"/>
    </xf>
    <xf numFmtId="0" fontId="0" fillId="0" borderId="10" xfId="0" applyBorder="1" applyAlignment="1" applyProtection="1">
      <alignment horizontal="left"/>
    </xf>
    <xf numFmtId="0" fontId="0" fillId="0" borderId="11" xfId="0" applyBorder="1" applyAlignment="1" applyProtection="1">
      <alignment horizontal="left"/>
    </xf>
    <xf numFmtId="0" fontId="41" fillId="0" borderId="9" xfId="0" applyFont="1" applyBorder="1" applyAlignment="1" applyProtection="1">
      <alignment horizontal="left"/>
    </xf>
    <xf numFmtId="0" fontId="41" fillId="0" borderId="10" xfId="0" applyFont="1" applyBorder="1" applyAlignment="1" applyProtection="1">
      <alignment horizontal="left"/>
    </xf>
    <xf numFmtId="0" fontId="41" fillId="0" borderId="11" xfId="0" applyFont="1" applyBorder="1" applyAlignment="1" applyProtection="1">
      <alignment horizontal="left"/>
    </xf>
    <xf numFmtId="0" fontId="0" fillId="0" borderId="9" xfId="0" applyBorder="1" applyAlignment="1" applyProtection="1">
      <alignment horizontal="left"/>
    </xf>
    <xf numFmtId="38" fontId="10" fillId="3" borderId="3" xfId="1" applyNumberFormat="1" applyFont="1" applyFill="1" applyBorder="1" applyAlignment="1" applyProtection="1">
      <alignment horizontal="right"/>
      <protection locked="0"/>
    </xf>
    <xf numFmtId="0" fontId="6" fillId="2" borderId="18" xfId="0" applyFont="1" applyFill="1" applyBorder="1" applyAlignment="1" applyProtection="1">
      <alignment horizontal="center"/>
    </xf>
    <xf numFmtId="0" fontId="6" fillId="2" borderId="19"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12" xfId="0" applyFont="1" applyFill="1" applyBorder="1" applyAlignment="1" applyProtection="1">
      <alignment horizontal="center"/>
    </xf>
    <xf numFmtId="0" fontId="6" fillId="2" borderId="17" xfId="0" applyFont="1" applyFill="1" applyBorder="1" applyAlignment="1" applyProtection="1">
      <alignment horizontal="center"/>
    </xf>
    <xf numFmtId="0" fontId="6" fillId="2" borderId="21" xfId="0" applyFont="1" applyFill="1" applyBorder="1" applyAlignment="1" applyProtection="1">
      <alignment horizontal="center"/>
    </xf>
    <xf numFmtId="0" fontId="10" fillId="3" borderId="3" xfId="0" applyFont="1" applyFill="1" applyBorder="1" applyAlignment="1" applyProtection="1">
      <alignment horizontal="left"/>
      <protection locked="0"/>
    </xf>
    <xf numFmtId="167" fontId="10" fillId="9" borderId="3" xfId="0" applyNumberFormat="1" applyFont="1" applyFill="1" applyBorder="1" applyAlignment="1" applyProtection="1">
      <alignment horizontal="left" vertical="top" wrapText="1"/>
      <protection locked="0"/>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alignment horizontal="left"/>
    </xf>
    <xf numFmtId="0" fontId="0" fillId="0" borderId="12" xfId="0" applyBorder="1" applyAlignment="1" applyProtection="1">
      <alignment horizontal="left"/>
    </xf>
    <xf numFmtId="0" fontId="0" fillId="0" borderId="17" xfId="0" applyBorder="1" applyAlignment="1" applyProtection="1">
      <alignment horizontal="left"/>
    </xf>
    <xf numFmtId="0" fontId="0" fillId="0" borderId="21" xfId="0" applyBorder="1" applyAlignment="1" applyProtection="1">
      <alignment horizontal="left"/>
    </xf>
    <xf numFmtId="38" fontId="0" fillId="0" borderId="9" xfId="0" applyNumberFormat="1" applyBorder="1" applyAlignment="1" applyProtection="1">
      <alignment horizontal="right"/>
    </xf>
    <xf numFmtId="38" fontId="0" fillId="0" borderId="11" xfId="0" applyNumberFormat="1" applyBorder="1" applyAlignment="1" applyProtection="1">
      <alignment horizontal="right"/>
    </xf>
    <xf numFmtId="38" fontId="10" fillId="3" borderId="18" xfId="1" applyNumberFormat="1" applyFont="1" applyFill="1" applyBorder="1" applyAlignment="1" applyProtection="1">
      <alignment horizontal="right"/>
      <protection locked="0"/>
    </xf>
    <xf numFmtId="38" fontId="10" fillId="3" borderId="20" xfId="1" applyNumberFormat="1" applyFont="1" applyFill="1" applyBorder="1" applyAlignment="1" applyProtection="1">
      <alignment horizontal="right"/>
      <protection locked="0"/>
    </xf>
    <xf numFmtId="38" fontId="10" fillId="3" borderId="12" xfId="1" applyNumberFormat="1" applyFont="1" applyFill="1" applyBorder="1" applyAlignment="1" applyProtection="1">
      <alignment horizontal="right"/>
      <protection locked="0"/>
    </xf>
    <xf numFmtId="38" fontId="10" fillId="3" borderId="21" xfId="1" applyNumberFormat="1" applyFont="1" applyFill="1" applyBorder="1" applyAlignment="1" applyProtection="1">
      <alignment horizontal="right"/>
      <protection locked="0"/>
    </xf>
    <xf numFmtId="38" fontId="0" fillId="0" borderId="9" xfId="1" applyNumberFormat="1" applyFont="1" applyFill="1" applyBorder="1" applyAlignment="1" applyProtection="1">
      <alignment horizontal="right"/>
    </xf>
    <xf numFmtId="38" fontId="0" fillId="0" borderId="11" xfId="1" applyNumberFormat="1" applyFont="1" applyFill="1" applyBorder="1" applyAlignment="1" applyProtection="1">
      <alignment horizontal="right"/>
    </xf>
    <xf numFmtId="167" fontId="10" fillId="9" borderId="3" xfId="0" applyNumberFormat="1" applyFont="1" applyFill="1" applyBorder="1" applyAlignment="1" applyProtection="1">
      <alignment horizontal="center"/>
      <protection locked="0"/>
    </xf>
    <xf numFmtId="0" fontId="3" fillId="0" borderId="6" xfId="0" applyFont="1" applyFill="1" applyBorder="1" applyAlignment="1" applyProtection="1">
      <alignment horizontal="left"/>
    </xf>
    <xf numFmtId="0" fontId="3" fillId="0" borderId="5" xfId="0" applyFont="1" applyBorder="1" applyAlignment="1" applyProtection="1">
      <alignment horizontal="left"/>
    </xf>
    <xf numFmtId="0" fontId="0" fillId="0" borderId="6" xfId="0" applyBorder="1" applyAlignment="1" applyProtection="1">
      <alignment horizontal="left"/>
    </xf>
    <xf numFmtId="0" fontId="0" fillId="0" borderId="5" xfId="0" applyBorder="1" applyAlignment="1" applyProtection="1">
      <alignment horizontal="right"/>
    </xf>
    <xf numFmtId="38" fontId="0" fillId="2" borderId="3" xfId="0" applyNumberFormat="1" applyFill="1" applyBorder="1" applyAlignment="1" applyProtection="1">
      <alignment horizontal="right"/>
    </xf>
    <xf numFmtId="43" fontId="0" fillId="0" borderId="9" xfId="1" applyFont="1" applyBorder="1" applyAlignment="1" applyProtection="1">
      <alignment horizontal="center"/>
    </xf>
    <xf numFmtId="43" fontId="0" fillId="0" borderId="11" xfId="1" applyFont="1" applyBorder="1" applyAlignment="1" applyProtection="1">
      <alignment horizontal="center"/>
    </xf>
    <xf numFmtId="43" fontId="35" fillId="9" borderId="3" xfId="1" applyFont="1" applyFill="1" applyBorder="1" applyAlignment="1" applyProtection="1">
      <alignment horizontal="right"/>
      <protection locked="0"/>
    </xf>
    <xf numFmtId="165" fontId="0" fillId="0" borderId="9" xfId="1" applyNumberFormat="1" applyFont="1" applyBorder="1" applyAlignment="1" applyProtection="1">
      <alignment horizontal="center"/>
    </xf>
    <xf numFmtId="165" fontId="0" fillId="0" borderId="11" xfId="1" applyNumberFormat="1" applyFont="1" applyBorder="1" applyAlignment="1" applyProtection="1">
      <alignment horizontal="center"/>
    </xf>
    <xf numFmtId="38" fontId="10" fillId="3" borderId="9" xfId="1" applyNumberFormat="1" applyFont="1" applyFill="1" applyBorder="1" applyAlignment="1" applyProtection="1">
      <alignment horizontal="right"/>
      <protection locked="0"/>
    </xf>
    <xf numFmtId="38" fontId="10" fillId="3" borderId="11" xfId="1" applyNumberFormat="1" applyFont="1" applyFill="1" applyBorder="1" applyAlignment="1" applyProtection="1">
      <alignment horizontal="right"/>
      <protection locked="0"/>
    </xf>
    <xf numFmtId="0" fontId="6" fillId="8" borderId="18" xfId="0" applyFont="1" applyFill="1" applyBorder="1" applyAlignment="1" applyProtection="1">
      <alignment horizontal="center"/>
    </xf>
    <xf numFmtId="0" fontId="6" fillId="8" borderId="19" xfId="0" applyFont="1" applyFill="1" applyBorder="1" applyAlignment="1" applyProtection="1">
      <alignment horizontal="center"/>
    </xf>
    <xf numFmtId="0" fontId="6" fillId="8" borderId="20" xfId="0" applyFont="1" applyFill="1" applyBorder="1" applyAlignment="1" applyProtection="1">
      <alignment horizontal="center"/>
    </xf>
    <xf numFmtId="0" fontId="6" fillId="8" borderId="12" xfId="0" applyFont="1" applyFill="1" applyBorder="1" applyAlignment="1" applyProtection="1">
      <alignment horizontal="center"/>
    </xf>
    <xf numFmtId="0" fontId="6" fillId="8" borderId="21" xfId="0" applyFont="1" applyFill="1" applyBorder="1" applyAlignment="1" applyProtection="1">
      <alignment horizontal="center"/>
    </xf>
    <xf numFmtId="38" fontId="3" fillId="0" borderId="9" xfId="1" applyNumberFormat="1" applyFont="1" applyFill="1" applyBorder="1" applyAlignment="1" applyProtection="1">
      <alignment horizontal="right"/>
    </xf>
    <xf numFmtId="38" fontId="3" fillId="0" borderId="11" xfId="1" applyNumberFormat="1" applyFont="1" applyFill="1" applyBorder="1" applyAlignment="1" applyProtection="1">
      <alignment horizontal="right"/>
    </xf>
    <xf numFmtId="0" fontId="0" fillId="0" borderId="0" xfId="0" applyAlignment="1" applyProtection="1">
      <alignment horizontal="left" wrapText="1"/>
    </xf>
    <xf numFmtId="0" fontId="0" fillId="0" borderId="6" xfId="0" applyBorder="1" applyAlignment="1" applyProtection="1">
      <alignment horizontal="left" wrapText="1"/>
    </xf>
    <xf numFmtId="0" fontId="0" fillId="0" borderId="0" xfId="0" applyBorder="1" applyAlignment="1" applyProtection="1">
      <alignment horizontal="left" wrapText="1"/>
    </xf>
    <xf numFmtId="0" fontId="6" fillId="0" borderId="0" xfId="0" applyFont="1" applyAlignment="1" applyProtection="1">
      <alignment horizontal="left"/>
    </xf>
    <xf numFmtId="0" fontId="0" fillId="0" borderId="0" xfId="0" applyAlignment="1" applyProtection="1">
      <alignment horizontal="left"/>
    </xf>
    <xf numFmtId="0" fontId="0" fillId="0" borderId="0" xfId="0" applyBorder="1" applyAlignment="1" applyProtection="1">
      <alignment horizontal="left"/>
    </xf>
    <xf numFmtId="41"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left" vertical="top" wrapText="1"/>
    </xf>
    <xf numFmtId="0" fontId="3" fillId="0" borderId="26" xfId="0" applyFont="1" applyBorder="1" applyAlignment="1" applyProtection="1">
      <alignment horizontal="center"/>
    </xf>
    <xf numFmtId="0" fontId="0" fillId="0" borderId="26" xfId="0" applyBorder="1" applyAlignment="1" applyProtection="1">
      <alignment horizontal="center"/>
    </xf>
    <xf numFmtId="0" fontId="17" fillId="0" borderId="3" xfId="0" applyFont="1" applyBorder="1" applyAlignment="1" applyProtection="1">
      <alignment horizontal="center"/>
    </xf>
    <xf numFmtId="0" fontId="0" fillId="14" borderId="3" xfId="0" applyFill="1" applyBorder="1" applyAlignment="1" applyProtection="1">
      <alignment horizontal="center"/>
    </xf>
    <xf numFmtId="14" fontId="3" fillId="0" borderId="0" xfId="0" applyNumberFormat="1" applyFont="1" applyAlignment="1" applyProtection="1">
      <alignment horizontal="right"/>
    </xf>
    <xf numFmtId="0" fontId="10" fillId="3" borderId="3" xfId="0" applyNumberFormat="1" applyFont="1" applyFill="1" applyBorder="1" applyAlignment="1" applyProtection="1">
      <alignment horizontal="center"/>
      <protection locked="0"/>
    </xf>
    <xf numFmtId="0" fontId="46" fillId="0" borderId="17" xfId="0" applyFont="1" applyFill="1" applyBorder="1" applyAlignment="1" applyProtection="1">
      <alignment horizontal="center" vertical="center"/>
    </xf>
    <xf numFmtId="0" fontId="3" fillId="0" borderId="6" xfId="0" applyFont="1" applyBorder="1" applyAlignment="1" applyProtection="1">
      <alignment horizontal="center"/>
    </xf>
    <xf numFmtId="0" fontId="10" fillId="0" borderId="17" xfId="28" applyFont="1" applyFill="1" applyBorder="1" applyAlignment="1" applyProtection="1">
      <alignment horizontal="center"/>
      <protection locked="0"/>
    </xf>
    <xf numFmtId="0" fontId="6" fillId="0" borderId="0" xfId="28" applyFont="1" applyFill="1" applyAlignment="1" applyProtection="1">
      <alignment horizontal="left"/>
    </xf>
    <xf numFmtId="0" fontId="3" fillId="0" borderId="0" xfId="28" applyFont="1" applyFill="1" applyAlignment="1" applyProtection="1">
      <alignment horizontal="left"/>
    </xf>
    <xf numFmtId="0" fontId="3" fillId="0" borderId="0" xfId="28" applyFont="1" applyFill="1" applyAlignment="1" applyProtection="1">
      <alignment horizontal="center"/>
    </xf>
    <xf numFmtId="14" fontId="10" fillId="0" borderId="17" xfId="28" applyNumberFormat="1" applyFont="1" applyFill="1" applyBorder="1" applyAlignment="1" applyProtection="1">
      <alignment horizontal="center"/>
      <protection locked="0"/>
    </xf>
    <xf numFmtId="0" fontId="33" fillId="0" borderId="17" xfId="28" applyFill="1" applyBorder="1" applyAlignment="1" applyProtection="1">
      <alignment horizontal="left"/>
      <protection locked="0"/>
    </xf>
    <xf numFmtId="0" fontId="3" fillId="0" borderId="0" xfId="28" applyFont="1" applyAlignment="1">
      <alignment horizontal="left" vertical="top" wrapText="1"/>
    </xf>
    <xf numFmtId="0" fontId="33" fillId="0" borderId="0" xfId="28" applyFill="1" applyAlignment="1">
      <alignment horizontal="left" vertical="top" wrapText="1"/>
    </xf>
    <xf numFmtId="0" fontId="37" fillId="0" borderId="0" xfId="0" applyFont="1" applyAlignment="1" applyProtection="1">
      <alignment horizontal="left" vertical="top" wrapText="1"/>
    </xf>
    <xf numFmtId="0" fontId="33" fillId="0" borderId="0" xfId="28" applyAlignment="1" applyProtection="1">
      <alignment horizontal="left" vertical="top" wrapText="1"/>
    </xf>
    <xf numFmtId="0" fontId="3" fillId="0" borderId="0" xfId="28" applyFont="1" applyAlignment="1" applyProtection="1">
      <alignment horizontal="left" vertical="top" wrapText="1"/>
    </xf>
    <xf numFmtId="0" fontId="33" fillId="0" borderId="0" xfId="28" applyAlignment="1">
      <alignment horizontal="left" vertical="top" wrapText="1"/>
    </xf>
    <xf numFmtId="0" fontId="37" fillId="0" borderId="0" xfId="0" applyFont="1" applyAlignment="1">
      <alignment horizontal="left" vertical="top" wrapText="1"/>
    </xf>
    <xf numFmtId="0" fontId="19" fillId="7" borderId="0" xfId="28" applyFont="1" applyFill="1" applyAlignment="1" applyProtection="1"/>
    <xf numFmtId="0" fontId="0" fillId="0" borderId="0" xfId="0" applyAlignment="1" applyProtection="1"/>
    <xf numFmtId="0" fontId="19" fillId="7" borderId="0" xfId="28" applyFont="1" applyFill="1" applyAlignment="1">
      <alignment horizontal="left"/>
    </xf>
    <xf numFmtId="0" fontId="3" fillId="0" borderId="0" xfId="28" applyFont="1" applyFill="1" applyAlignment="1" applyProtection="1">
      <alignment horizontal="left" vertical="top" wrapText="1"/>
    </xf>
    <xf numFmtId="0" fontId="3" fillId="0" borderId="0" xfId="0" applyFont="1" applyFill="1" applyAlignment="1" applyProtection="1">
      <alignment horizontal="left" vertical="top" wrapText="1"/>
    </xf>
    <xf numFmtId="0" fontId="10" fillId="0" borderId="17" xfId="28" applyFont="1" applyFill="1" applyBorder="1" applyAlignment="1" applyProtection="1">
      <alignment horizontal="left"/>
      <protection locked="0"/>
    </xf>
    <xf numFmtId="0" fontId="27" fillId="3" borderId="27" xfId="0" applyFont="1" applyFill="1" applyBorder="1" applyAlignment="1" applyProtection="1">
      <alignment horizontal="left"/>
      <protection locked="0"/>
    </xf>
    <xf numFmtId="166" fontId="26" fillId="3" borderId="9" xfId="0" applyNumberFormat="1" applyFont="1" applyFill="1" applyBorder="1" applyAlignment="1" applyProtection="1">
      <alignment horizontal="center"/>
      <protection locked="0"/>
    </xf>
    <xf numFmtId="166" fontId="26" fillId="3" borderId="10" xfId="0" applyNumberFormat="1" applyFont="1" applyFill="1" applyBorder="1" applyAlignment="1" applyProtection="1">
      <alignment horizontal="center"/>
      <protection locked="0"/>
    </xf>
    <xf numFmtId="166" fontId="26" fillId="3" borderId="11" xfId="0" applyNumberFormat="1" applyFont="1" applyFill="1" applyBorder="1" applyAlignment="1" applyProtection="1">
      <alignment horizontal="center"/>
      <protection locked="0"/>
    </xf>
    <xf numFmtId="0" fontId="12" fillId="3" borderId="9" xfId="15" applyFill="1" applyBorder="1" applyAlignment="1" applyProtection="1">
      <alignment horizontal="center"/>
      <protection locked="0"/>
    </xf>
    <xf numFmtId="0" fontId="12" fillId="3" borderId="10" xfId="15" applyFill="1" applyBorder="1" applyAlignment="1" applyProtection="1">
      <alignment horizontal="center"/>
      <protection locked="0"/>
    </xf>
    <xf numFmtId="0" fontId="12" fillId="3" borderId="11" xfId="15" applyFill="1" applyBorder="1" applyAlignment="1" applyProtection="1">
      <alignment horizontal="center"/>
      <protection locked="0"/>
    </xf>
    <xf numFmtId="170" fontId="25" fillId="0" borderId="9" xfId="0" applyNumberFormat="1" applyFont="1" applyBorder="1" applyAlignment="1">
      <alignment horizontal="left"/>
    </xf>
    <xf numFmtId="170" fontId="25" fillId="0" borderId="10" xfId="0" applyNumberFormat="1" applyFont="1" applyBorder="1" applyAlignment="1">
      <alignment horizontal="left"/>
    </xf>
    <xf numFmtId="170" fontId="25" fillId="0" borderId="11" xfId="0" applyNumberFormat="1" applyFont="1" applyBorder="1" applyAlignment="1">
      <alignment horizontal="left"/>
    </xf>
    <xf numFmtId="14" fontId="26" fillId="3" borderId="0" xfId="0" applyNumberFormat="1" applyFont="1" applyFill="1" applyAlignment="1" applyProtection="1">
      <alignment horizontal="center"/>
      <protection locked="0"/>
    </xf>
    <xf numFmtId="0" fontId="26" fillId="3" borderId="0" xfId="0" applyFont="1" applyFill="1" applyAlignment="1" applyProtection="1">
      <alignment horizontal="center"/>
      <protection locked="0"/>
    </xf>
    <xf numFmtId="0" fontId="26" fillId="3" borderId="27" xfId="0" applyFont="1" applyFill="1" applyBorder="1" applyAlignment="1" applyProtection="1">
      <alignment horizontal="center"/>
      <protection locked="0"/>
    </xf>
    <xf numFmtId="0" fontId="27" fillId="3" borderId="0" xfId="0" applyFont="1" applyFill="1" applyBorder="1" applyAlignment="1" applyProtection="1">
      <alignment horizontal="left"/>
      <protection locked="0"/>
    </xf>
    <xf numFmtId="0" fontId="1" fillId="0" borderId="0" xfId="0" applyFont="1" applyAlignment="1">
      <alignment horizontal="left" vertical="center" wrapText="1"/>
    </xf>
    <xf numFmtId="0" fontId="3" fillId="0" borderId="0" xfId="0" applyFont="1" applyAlignment="1">
      <alignment horizontal="left"/>
    </xf>
    <xf numFmtId="0" fontId="25" fillId="0" borderId="9" xfId="0" applyFont="1" applyBorder="1" applyAlignment="1">
      <alignment horizontal="left"/>
    </xf>
    <xf numFmtId="0" fontId="25" fillId="0" borderId="10" xfId="0" applyFont="1" applyBorder="1" applyAlignment="1">
      <alignment horizontal="left"/>
    </xf>
    <xf numFmtId="0" fontId="25" fillId="0" borderId="11" xfId="0" applyFont="1" applyBorder="1" applyAlignment="1">
      <alignment horizontal="left"/>
    </xf>
    <xf numFmtId="0" fontId="23" fillId="2" borderId="9" xfId="43" applyFont="1" applyFill="1" applyBorder="1" applyAlignment="1">
      <alignment horizontal="center"/>
    </xf>
    <xf numFmtId="0" fontId="23" fillId="2" borderId="11" xfId="43" applyFont="1" applyFill="1" applyBorder="1" applyAlignment="1">
      <alignment horizontal="center"/>
    </xf>
    <xf numFmtId="0" fontId="24" fillId="6" borderId="3" xfId="0" applyFont="1" applyFill="1" applyBorder="1" applyAlignment="1">
      <alignment horizontal="center"/>
    </xf>
    <xf numFmtId="0" fontId="24" fillId="6" borderId="9" xfId="0" applyFont="1" applyFill="1" applyBorder="1" applyAlignment="1">
      <alignment horizontal="center"/>
    </xf>
    <xf numFmtId="0" fontId="23" fillId="2" borderId="13" xfId="43" applyFont="1" applyFill="1" applyBorder="1" applyAlignment="1">
      <alignment horizontal="center"/>
    </xf>
    <xf numFmtId="0" fontId="23" fillId="2" borderId="28" xfId="43" applyFont="1" applyFill="1" applyBorder="1" applyAlignment="1">
      <alignment horizontal="center"/>
    </xf>
    <xf numFmtId="0" fontId="23" fillId="2" borderId="29" xfId="43" applyFont="1" applyFill="1" applyBorder="1" applyAlignment="1">
      <alignment horizontal="center"/>
    </xf>
    <xf numFmtId="0" fontId="24" fillId="2" borderId="9" xfId="43" applyFont="1" applyFill="1" applyBorder="1" applyAlignment="1">
      <alignment horizontal="center"/>
    </xf>
    <xf numFmtId="0" fontId="24" fillId="2" borderId="11" xfId="43" applyFont="1" applyFill="1" applyBorder="1" applyAlignment="1">
      <alignment horizontal="center"/>
    </xf>
    <xf numFmtId="0" fontId="31" fillId="0" borderId="0" xfId="0" applyFont="1" applyAlignment="1" applyProtection="1">
      <alignment horizontal="center" vertical="center" wrapText="1"/>
    </xf>
    <xf numFmtId="0" fontId="10" fillId="0" borderId="3" xfId="0" applyFont="1" applyFill="1" applyBorder="1" applyAlignment="1" applyProtection="1">
      <alignment horizontal="center"/>
    </xf>
    <xf numFmtId="0" fontId="12" fillId="0" borderId="0" xfId="15" applyAlignment="1" applyProtection="1">
      <alignment horizontal="center"/>
    </xf>
    <xf numFmtId="0" fontId="12" fillId="0" borderId="0" xfId="15" applyAlignment="1" applyProtection="1">
      <alignment horizontal="left"/>
    </xf>
  </cellXfs>
  <cellStyles count="55">
    <cellStyle name="Comma" xfId="1" builtinId="3"/>
    <cellStyle name="Currency" xfId="2" builtinId="4"/>
    <cellStyle name="Currency 2" xfId="3" xr:uid="{00000000-0005-0000-0000-000002000000}"/>
    <cellStyle name="Currency 2 2" xfId="4" xr:uid="{00000000-0005-0000-0000-000003000000}"/>
    <cellStyle name="Currency 2 2 2" xfId="31" xr:uid="{00000000-0005-0000-0000-000004000000}"/>
    <cellStyle name="Currency 2 3" xfId="30" xr:uid="{00000000-0005-0000-0000-000005000000}"/>
    <cellStyle name="Currency 3" xfId="5" xr:uid="{00000000-0005-0000-0000-000006000000}"/>
    <cellStyle name="Currency 3 2" xfId="6" xr:uid="{00000000-0005-0000-0000-000007000000}"/>
    <cellStyle name="Currency 3 2 2" xfId="33" xr:uid="{00000000-0005-0000-0000-000008000000}"/>
    <cellStyle name="Currency 3 3" xfId="32" xr:uid="{00000000-0005-0000-0000-000009000000}"/>
    <cellStyle name="Currency 4" xfId="7" xr:uid="{00000000-0005-0000-0000-00000A000000}"/>
    <cellStyle name="Currency 4 2" xfId="8" xr:uid="{00000000-0005-0000-0000-00000B000000}"/>
    <cellStyle name="Currency 4 2 2" xfId="35" xr:uid="{00000000-0005-0000-0000-00000C000000}"/>
    <cellStyle name="Currency 4 3" xfId="34" xr:uid="{00000000-0005-0000-0000-00000D000000}"/>
    <cellStyle name="Currency 5" xfId="9" xr:uid="{00000000-0005-0000-0000-00000E000000}"/>
    <cellStyle name="Currency 5 2" xfId="10" xr:uid="{00000000-0005-0000-0000-00000F000000}"/>
    <cellStyle name="Currency 5 2 2" xfId="37" xr:uid="{00000000-0005-0000-0000-000010000000}"/>
    <cellStyle name="Currency 5 3" xfId="36" xr:uid="{00000000-0005-0000-0000-000011000000}"/>
    <cellStyle name="Currency 6" xfId="11" xr:uid="{00000000-0005-0000-0000-000012000000}"/>
    <cellStyle name="Currency 6 2" xfId="12" xr:uid="{00000000-0005-0000-0000-000013000000}"/>
    <cellStyle name="Currency 6 2 2" xfId="39" xr:uid="{00000000-0005-0000-0000-000014000000}"/>
    <cellStyle name="Currency 6 3" xfId="38" xr:uid="{00000000-0005-0000-0000-000015000000}"/>
    <cellStyle name="Currency 7" xfId="13" xr:uid="{00000000-0005-0000-0000-000016000000}"/>
    <cellStyle name="Currency 7 2" xfId="14" xr:uid="{00000000-0005-0000-0000-000017000000}"/>
    <cellStyle name="Currency 7 2 2" xfId="41" xr:uid="{00000000-0005-0000-0000-000018000000}"/>
    <cellStyle name="Currency 7 3" xfId="40" xr:uid="{00000000-0005-0000-0000-000019000000}"/>
    <cellStyle name="Hyperlink" xfId="15" builtinId="8"/>
    <cellStyle name="Normal" xfId="0" builtinId="0"/>
    <cellStyle name="Normal 2" xfId="16" xr:uid="{00000000-0005-0000-0000-00001C000000}"/>
    <cellStyle name="Normal 2 2" xfId="17" xr:uid="{00000000-0005-0000-0000-00001D000000}"/>
    <cellStyle name="Normal 2 2 2" xfId="43" xr:uid="{00000000-0005-0000-0000-00001E000000}"/>
    <cellStyle name="Normal 2 3" xfId="42" xr:uid="{00000000-0005-0000-0000-00001F000000}"/>
    <cellStyle name="Normal 3" xfId="18" xr:uid="{00000000-0005-0000-0000-000020000000}"/>
    <cellStyle name="Normal 3 2" xfId="19" xr:uid="{00000000-0005-0000-0000-000021000000}"/>
    <cellStyle name="Normal 3 2 2" xfId="45" xr:uid="{00000000-0005-0000-0000-000022000000}"/>
    <cellStyle name="Normal 3 3" xfId="44" xr:uid="{00000000-0005-0000-0000-000023000000}"/>
    <cellStyle name="Normal 4" xfId="20" xr:uid="{00000000-0005-0000-0000-000024000000}"/>
    <cellStyle name="Normal 4 2" xfId="21" xr:uid="{00000000-0005-0000-0000-000025000000}"/>
    <cellStyle name="Normal 4 2 2" xfId="47" xr:uid="{00000000-0005-0000-0000-000026000000}"/>
    <cellStyle name="Normal 4 3" xfId="46" xr:uid="{00000000-0005-0000-0000-000027000000}"/>
    <cellStyle name="Normal 5" xfId="22" xr:uid="{00000000-0005-0000-0000-000028000000}"/>
    <cellStyle name="Normal 5 2" xfId="23" xr:uid="{00000000-0005-0000-0000-000029000000}"/>
    <cellStyle name="Normal 5 2 2" xfId="49" xr:uid="{00000000-0005-0000-0000-00002A000000}"/>
    <cellStyle name="Normal 5 3" xfId="48" xr:uid="{00000000-0005-0000-0000-00002B000000}"/>
    <cellStyle name="Normal 6" xfId="24" xr:uid="{00000000-0005-0000-0000-00002C000000}"/>
    <cellStyle name="Normal 6 2" xfId="25" xr:uid="{00000000-0005-0000-0000-00002D000000}"/>
    <cellStyle name="Normal 6 2 2" xfId="51" xr:uid="{00000000-0005-0000-0000-00002E000000}"/>
    <cellStyle name="Normal 6 3" xfId="50" xr:uid="{00000000-0005-0000-0000-00002F000000}"/>
    <cellStyle name="Normal 7" xfId="26" xr:uid="{00000000-0005-0000-0000-000030000000}"/>
    <cellStyle name="Normal 7 2" xfId="27" xr:uid="{00000000-0005-0000-0000-000031000000}"/>
    <cellStyle name="Normal 7 2 2" xfId="53" xr:uid="{00000000-0005-0000-0000-000032000000}"/>
    <cellStyle name="Normal 7 3" xfId="52" xr:uid="{00000000-0005-0000-0000-000033000000}"/>
    <cellStyle name="Normal 8" xfId="28" xr:uid="{00000000-0005-0000-0000-000034000000}"/>
    <cellStyle name="Normal 8 2" xfId="54" xr:uid="{00000000-0005-0000-0000-000035000000}"/>
    <cellStyle name="Percent" xfId="29" builtinId="5"/>
  </cellStyles>
  <dxfs count="30">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xs:element name="IMC">
        <xs:complexType>
          <xs:sequence>
            <xs:element minOccurs="0" name="General_DevelopmentNumber" type="xs:string"/>
            <xs:element minOccurs="0" name="General_Version" type="xs:string"/>
            <xs:element minOccurs="0" name="General_ApplicationDescription" type="xs:string"/>
            <xs:element minOccurs="0" name="General_AmountOfFundsAppliedFor" type="xs:decimal"/>
            <xs:element minOccurs="0" name="AdministrativeExpenses_Accounting" type="xs:decimal"/>
            <xs:element minOccurs="0" name="AdministrativeExpenses_Advertising" type="xs:decimal"/>
            <xs:element minOccurs="0" name="AdministrativeExpenses_AnnualComplianceFees" type="xs:decimal"/>
            <xs:element minOccurs="0" name="AdministrativeExpenses_CustomFieldBitValue1" type="xs:boolean"/>
            <xs:element minOccurs="0" name="AdministrativeExpenses_CustomFieldBitValue2" type="xs:boolean"/>
            <xs:element minOccurs="0" name="AdministrativeExpenses_CustomFieldBitValue3" type="xs:boolean"/>
            <xs:element minOccurs="0" name="AdministrativeExpenses_CustomFieldBitValue4" type="xs:boolean"/>
            <xs:element minOccurs="0" name="AdministrativeExpenses_CustomFieldBitValue5" type="xs:boolean"/>
            <xs:element minOccurs="0" name="AdministrativeExpenses_CustomFieldDateValue1" type="xs:date"/>
            <xs:element minOccurs="0" name="AdministrativeExpenses_CustomFieldDateValue2" type="xs:date"/>
            <xs:element minOccurs="0" name="AdministrativeExpenses_CustomFieldDateValue3" type="xs:date"/>
            <xs:element minOccurs="0" name="AdministrativeExpenses_CustomFieldDateValue4" type="xs:date"/>
            <xs:element minOccurs="0" name="AdministrativeExpenses_CustomFieldDateValue5" type="xs:date"/>
            <xs:element minOccurs="0" name="AdministrativeExpenses_CustomFieldDecimalValue1" type="xs:decimal"/>
            <xs:element minOccurs="0" name="AdministrativeExpenses_CustomFieldDecimalValue2" type="xs:decimal"/>
            <xs:element minOccurs="0" name="AdministrativeExpenses_CustomFieldDecimalValue3" type="xs:decimal"/>
            <xs:element minOccurs="0" name="AdministrativeExpenses_CustomFieldDecimalValue4" type="xs:decimal"/>
            <xs:element minOccurs="0" name="AdministrativeExpenses_CustomFieldDecimalValue5" type="xs:decimal"/>
            <xs:element minOccurs="0" name="AdministrativeExpenses_CustomFieldNumericValue1" type="xs:decimal"/>
            <xs:element minOccurs="0" name="AdministrativeExpenses_CustomFieldNumericValue2" type="xs:decimal"/>
            <xs:element minOccurs="0" name="AdministrativeExpenses_CustomFieldNumericValue3" type="xs:decimal"/>
            <xs:element minOccurs="0" name="AdministrativeExpenses_CustomFieldNumericValue4" type="xs:decimal"/>
            <xs:element minOccurs="0" name="AdministrativeExpenses_CustomFieldNumericValue5" type="xs:decimal"/>
            <xs:element minOccurs="0" name="AdministrativeExpenses_CustomFieldTextValue1" type="xs:string"/>
            <xs:element minOccurs="0" name="AdministrativeExpenses_CustomFieldTextValue10" type="xs:string"/>
            <xs:element minOccurs="0" name="AdministrativeExpenses_CustomFieldTextValue11" type="xs:string"/>
            <xs:element minOccurs="0" name="AdministrativeExpenses_CustomFieldTextValue12" type="xs:string"/>
            <xs:element minOccurs="0" name="AdministrativeExpenses_CustomFieldTextValue13" type="xs:string"/>
            <xs:element minOccurs="0" name="AdministrativeExpenses_CustomFieldTextValue14" type="xs:string"/>
            <xs:element minOccurs="0" name="AdministrativeExpenses_CustomFieldTextValue15" type="xs:string"/>
            <xs:element minOccurs="0" name="AdministrativeExpenses_CustomFieldTextValue2" type="xs:string"/>
            <xs:element minOccurs="0" name="AdministrativeExpenses_CustomFieldTextValue3" type="xs:string"/>
            <xs:element minOccurs="0" name="AdministrativeExpenses_CustomFieldTextValue4" type="xs:string"/>
            <xs:element minOccurs="0" name="AdministrativeExpenses_CustomFieldTextValue5" type="xs:string"/>
            <xs:element minOccurs="0" name="AdministrativeExpenses_CustomFieldTextValue6" type="xs:string"/>
            <xs:element minOccurs="0" name="AdministrativeExpenses_CustomFieldTextValue7" type="xs:string"/>
            <xs:element minOccurs="0" name="AdministrativeExpenses_CustomFieldTextValue8" type="xs:string"/>
            <xs:element minOccurs="0" name="AdministrativeExpenses_CustomFieldTextValue9" type="xs:string"/>
            <xs:element minOccurs="0" name="AdministrativeExpenses_Legal" type="xs:decimal"/>
            <xs:element minOccurs="0" name="AdministrativeExpenses_ManagementFees" type="xs:decimal"/>
            <xs:element minOccurs="0" name="AdministrativeExpenses_ManagementPayroll" type="xs:decimal"/>
            <xs:element minOccurs="0" name="AdministrativeExpenses_OfficeSupplies" type="xs:decimal"/>
            <xs:element minOccurs="0" name="AdministrativeExpenses_Other" type="xs:decimal"/>
            <xs:element minOccurs="0" name="AdministrativeExpenses_OtherDescription" type="xs:string"/>
            <xs:element minOccurs="0" name="AdministrativeExpenses_Telephone" type="xs:decimal"/>
            <xs:element minOccurs="0" name="AgencyRentCovenants_CustomFieldBitValue1_Item1" type="xs:boolean"/>
            <xs:element minOccurs="0" name="AgencyRentCovenants_CustomFieldBitValue1_Item2" type="xs:boolean"/>
            <xs:element minOccurs="0" name="AgencyRentCovenants_CustomFieldBitValue1_Item3" type="xs:boolean"/>
            <xs:element minOccurs="0" name="AgencyRentCovenants_CustomFieldBitValue1_Item4" type="xs:boolean"/>
            <xs:element minOccurs="0" name="AgencyRentCovenants_CustomFieldBitValue1_Item5" type="xs:boolean"/>
            <xs:element minOccurs="0" name="AgencyRentCovenants_CustomFieldBitValue1_Item6" type="xs:boolean"/>
            <xs:element minOccurs="0" name="AgencyRentCovenants_CustomFieldBitValue1_Item7" type="xs:boolean"/>
            <xs:element minOccurs="0" name="AgencyRentCovenants_CustomFieldBitValue1_Item8" type="xs:boolean"/>
            <xs:element minOccurs="0" name="AgencyRentCovenants_CustomFieldBitValue1_Item9" type="xs:boolean"/>
            <xs:element minOccurs="0" name="AgencyRentCovenants_CustomFieldBitValue1_Item10" type="xs:boolean"/>
            <xs:element minOccurs="0" name="AgencyRentCovenants_CustomFieldBitValue2_Item1" type="xs:boolean"/>
            <xs:element minOccurs="0" name="AgencyRentCovenants_CustomFieldBitValue2_Item2" type="xs:boolean"/>
            <xs:element minOccurs="0" name="AgencyRentCovenants_CustomFieldBitValue2_Item3" type="xs:boolean"/>
            <xs:element minOccurs="0" name="AgencyRentCovenants_CustomFieldBitValue2_Item4" type="xs:boolean"/>
            <xs:element minOccurs="0" name="AgencyRentCovenants_CustomFieldBitValue2_Item5" type="xs:boolean"/>
            <xs:element minOccurs="0" name="AgencyRentCovenants_CustomFieldBitValue2_Item6" type="xs:boolean"/>
            <xs:element minOccurs="0" name="AgencyRentCovenants_CustomFieldBitValue2_Item7" type="xs:boolean"/>
            <xs:element minOccurs="0" name="AgencyRentCovenants_CustomFieldBitValue2_Item8" type="xs:boolean"/>
            <xs:element minOccurs="0" name="AgencyRentCovenants_CustomFieldBitValue2_Item9" type="xs:boolean"/>
            <xs:element minOccurs="0" name="AgencyRentCovenants_CustomFieldBitValue2_Item10" type="xs:boolean"/>
            <xs:element minOccurs="0" name="AgencyRentCovenants_CustomFieldBitValue3_Item1" type="xs:boolean"/>
            <xs:element minOccurs="0" name="AgencyRentCovenants_CustomFieldBitValue3_Item2" type="xs:boolean"/>
            <xs:element minOccurs="0" name="AgencyRentCovenants_CustomFieldBitValue3_Item3" type="xs:boolean"/>
            <xs:element minOccurs="0" name="AgencyRentCovenants_CustomFieldBitValue3_Item4" type="xs:boolean"/>
            <xs:element minOccurs="0" name="AgencyRentCovenants_CustomFieldBitValue3_Item5" type="xs:boolean"/>
            <xs:element minOccurs="0" name="AgencyRentCovenants_CustomFieldBitValue3_Item6" type="xs:boolean"/>
            <xs:element minOccurs="0" name="AgencyRentCovenants_CustomFieldBitValue3_Item7" type="xs:boolean"/>
            <xs:element minOccurs="0" name="AgencyRentCovenants_CustomFieldBitValue3_Item8" type="xs:boolean"/>
            <xs:element minOccurs="0" name="AgencyRentCovenants_CustomFieldBitValue3_Item9" type="xs:boolean"/>
            <xs:element minOccurs="0" name="AgencyRentCovenants_CustomFieldBitValue3_Item10" type="xs:boolean"/>
            <xs:element minOccurs="0" name="AgencyRentCovenants_CustomFieldBitValue4_Item1" type="xs:boolean"/>
            <xs:element minOccurs="0" name="AgencyRentCovenants_CustomFieldBitValue4_Item2" type="xs:boolean"/>
            <xs:element minOccurs="0" name="AgencyRentCovenants_CustomFieldBitValue4_Item3" type="xs:boolean"/>
            <xs:element minOccurs="0" name="AgencyRentCovenants_CustomFieldBitValue4_Item4" type="xs:boolean"/>
            <xs:element minOccurs="0" name="AgencyRentCovenants_CustomFieldBitValue4_Item5" type="xs:boolean"/>
            <xs:element minOccurs="0" name="AgencyRentCovenants_CustomFieldBitValue4_Item6" type="xs:boolean"/>
            <xs:element minOccurs="0" name="AgencyRentCovenants_CustomFieldBitValue4_Item7" type="xs:boolean"/>
            <xs:element minOccurs="0" name="AgencyRentCovenants_CustomFieldBitValue4_Item8" type="xs:boolean"/>
            <xs:element minOccurs="0" name="AgencyRentCovenants_CustomFieldBitValue4_Item9" type="xs:boolean"/>
            <xs:element minOccurs="0" name="AgencyRentCovenants_CustomFieldBitValue4_Item10" type="xs:boolean"/>
            <xs:element minOccurs="0" name="AgencyRentCovenants_CustomFieldBitValue5_Item1" type="xs:boolean"/>
            <xs:element minOccurs="0" name="AgencyRentCovenants_CustomFieldBitValue5_Item2" type="xs:boolean"/>
            <xs:element minOccurs="0" name="AgencyRentCovenants_CustomFieldBitValue5_Item3" type="xs:boolean"/>
            <xs:element minOccurs="0" name="AgencyRentCovenants_CustomFieldBitValue5_Item4" type="xs:boolean"/>
            <xs:element minOccurs="0" name="AgencyRentCovenants_CustomFieldBitValue5_Item5" type="xs:boolean"/>
            <xs:element minOccurs="0" name="AgencyRentCovenants_CustomFieldBitValue5_Item6" type="xs:boolean"/>
            <xs:element minOccurs="0" name="AgencyRentCovenants_CustomFieldBitValue5_Item7" type="xs:boolean"/>
            <xs:element minOccurs="0" name="AgencyRentCovenants_CustomFieldBitValue5_Item8" type="xs:boolean"/>
            <xs:element minOccurs="0" name="AgencyRentCovenants_CustomFieldBitValue5_Item9" type="xs:boolean"/>
            <xs:element minOccurs="0" name="AgencyRentCovenants_CustomFieldBitValue5_Item10" type="xs:boolean"/>
            <xs:element minOccurs="0" name="AgencyRentCovenants_CustomFieldDateValue1_Item1" type="xs:date"/>
            <xs:element minOccurs="0" name="AgencyRentCovenants_CustomFieldDateValue1_Item2" type="xs:date"/>
            <xs:element minOccurs="0" name="AgencyRentCovenants_CustomFieldDateValue1_Item3" type="xs:date"/>
            <xs:element minOccurs="0" name="AgencyRentCovenants_CustomFieldDateValue1_Item4" type="xs:date"/>
            <xs:element minOccurs="0" name="AgencyRentCovenants_CustomFieldDateValue1_Item5" type="xs:date"/>
            <xs:element minOccurs="0" name="AgencyRentCovenants_CustomFieldDateValue1_Item6" type="xs:date"/>
            <xs:element minOccurs="0" name="AgencyRentCovenants_CustomFieldDateValue1_Item7" type="xs:date"/>
            <xs:element minOccurs="0" name="AgencyRentCovenants_CustomFieldDateValue1_Item8" type="xs:date"/>
            <xs:element minOccurs="0" name="AgencyRentCovenants_CustomFieldDateValue1_Item9" type="xs:date"/>
            <xs:element minOccurs="0" name="AgencyRentCovenants_CustomFieldDateValue1_Item10" type="xs:date"/>
            <xs:element minOccurs="0" name="AgencyRentCovenants_CustomFieldDateValue2_Item1" type="xs:date"/>
            <xs:element minOccurs="0" name="AgencyRentCovenants_CustomFieldDateValue2_Item2" type="xs:date"/>
            <xs:element minOccurs="0" name="AgencyRentCovenants_CustomFieldDateValue2_Item3" type="xs:date"/>
            <xs:element minOccurs="0" name="AgencyRentCovenants_CustomFieldDateValue2_Item4" type="xs:date"/>
            <xs:element minOccurs="0" name="AgencyRentCovenants_CustomFieldDateValue2_Item5" type="xs:date"/>
            <xs:element minOccurs="0" name="AgencyRentCovenants_CustomFieldDateValue2_Item6" type="xs:date"/>
            <xs:element minOccurs="0" name="AgencyRentCovenants_CustomFieldDateValue2_Item7" type="xs:date"/>
            <xs:element minOccurs="0" name="AgencyRentCovenants_CustomFieldDateValue2_Item8" type="xs:date"/>
            <xs:element minOccurs="0" name="AgencyRentCovenants_CustomFieldDateValue2_Item9" type="xs:date"/>
            <xs:element minOccurs="0" name="AgencyRentCovenants_CustomFieldDateValue2_Item10" type="xs:date"/>
            <xs:element minOccurs="0" name="AgencyRentCovenants_CustomFieldDateValue3_Item1" type="xs:date"/>
            <xs:element minOccurs="0" name="AgencyRentCovenants_CustomFieldDateValue3_Item2" type="xs:date"/>
            <xs:element minOccurs="0" name="AgencyRentCovenants_CustomFieldDateValue3_Item3" type="xs:date"/>
            <xs:element minOccurs="0" name="AgencyRentCovenants_CustomFieldDateValue3_Item4" type="xs:date"/>
            <xs:element minOccurs="0" name="AgencyRentCovenants_CustomFieldDateValue3_Item5" type="xs:date"/>
            <xs:element minOccurs="0" name="AgencyRentCovenants_CustomFieldDateValue3_Item6" type="xs:date"/>
            <xs:element minOccurs="0" name="AgencyRentCovenants_CustomFieldDateValue3_Item7" type="xs:date"/>
            <xs:element minOccurs="0" name="AgencyRentCovenants_CustomFieldDateValue3_Item8" type="xs:date"/>
            <xs:element minOccurs="0" name="AgencyRentCovenants_CustomFieldDateValue3_Item9" type="xs:date"/>
            <xs:element minOccurs="0" name="AgencyRentCovenants_CustomFieldDateValue3_Item10" type="xs:date"/>
            <xs:element minOccurs="0" name="AgencyRentCovenants_CustomFieldDateValue4_Item1" type="xs:date"/>
            <xs:element minOccurs="0" name="AgencyRentCovenants_CustomFieldDateValue4_Item2" type="xs:date"/>
            <xs:element minOccurs="0" name="AgencyRentCovenants_CustomFieldDateValue4_Item3" type="xs:date"/>
            <xs:element minOccurs="0" name="AgencyRentCovenants_CustomFieldDateValue4_Item4" type="xs:date"/>
            <xs:element minOccurs="0" name="AgencyRentCovenants_CustomFieldDateValue4_Item5" type="xs:date"/>
            <xs:element minOccurs="0" name="AgencyRentCovenants_CustomFieldDateValue4_Item6" type="xs:date"/>
            <xs:element minOccurs="0" name="AgencyRentCovenants_CustomFieldDateValue4_Item7" type="xs:date"/>
            <xs:element minOccurs="0" name="AgencyRentCovenants_CustomFieldDateValue4_Item8" type="xs:date"/>
            <xs:element minOccurs="0" name="AgencyRentCovenants_CustomFieldDateValue4_Item9" type="xs:date"/>
            <xs:element minOccurs="0" name="AgencyRentCovenants_CustomFieldDateValue4_Item10" type="xs:date"/>
            <xs:element minOccurs="0" name="AgencyRentCovenants_CustomFieldDateValue5_Item1" type="xs:date"/>
            <xs:element minOccurs="0" name="AgencyRentCovenants_CustomFieldDateValue5_Item2" type="xs:date"/>
            <xs:element minOccurs="0" name="AgencyRentCovenants_CustomFieldDateValue5_Item3" type="xs:date"/>
            <xs:element minOccurs="0" name="AgencyRentCovenants_CustomFieldDateValue5_Item4" type="xs:date"/>
            <xs:element minOccurs="0" name="AgencyRentCovenants_CustomFieldDateValue5_Item5" type="xs:date"/>
            <xs:element minOccurs="0" name="AgencyRentCovenants_CustomFieldDateValue5_Item6" type="xs:date"/>
            <xs:element minOccurs="0" name="AgencyRentCovenants_CustomFieldDateValue5_Item7" type="xs:date"/>
            <xs:element minOccurs="0" name="AgencyRentCovenants_CustomFieldDateValue5_Item8" type="xs:date"/>
            <xs:element minOccurs="0" name="AgencyRentCovenants_CustomFieldDateValue5_Item9" type="xs:date"/>
            <xs:element minOccurs="0" name="AgencyRentCovenants_CustomFieldDateValue5_Item10" type="xs:date"/>
            <xs:element minOccurs="0" name="AgencyRentCovenants_CustomFieldDecimalValue1_Item1" type="xs:decimal"/>
            <xs:element minOccurs="0" name="AgencyRentCovenants_CustomFieldDecimalValue1_Item2" type="xs:decimal"/>
            <xs:element minOccurs="0" name="AgencyRentCovenants_CustomFieldDecimalValue1_Item3" type="xs:decimal"/>
            <xs:element minOccurs="0" name="AgencyRentCovenants_CustomFieldDecimalValue1_Item4" type="xs:decimal"/>
            <xs:element minOccurs="0" name="AgencyRentCovenants_CustomFieldDecimalValue1_Item5" type="xs:decimal"/>
            <xs:element minOccurs="0" name="AgencyRentCovenants_CustomFieldDecimalValue1_Item6" type="xs:decimal"/>
            <xs:element minOccurs="0" name="AgencyRentCovenants_CustomFieldDecimalValue1_Item7" type="xs:decimal"/>
            <xs:element minOccurs="0" name="AgencyRentCovenants_CustomFieldDecimalValue1_Item8" type="xs:decimal"/>
            <xs:element minOccurs="0" name="AgencyRentCovenants_CustomFieldDecimalValue1_Item9" type="xs:decimal"/>
            <xs:element minOccurs="0" name="AgencyRentCovenants_CustomFieldDecimalValue1_Item10" type="xs:decimal"/>
            <xs:element minOccurs="0" name="AgencyRentCovenants_CustomFieldDecimalValue2_Item1" type="xs:decimal"/>
            <xs:element minOccurs="0" name="AgencyRentCovenants_CustomFieldDecimalValue2_Item2" type="xs:decimal"/>
            <xs:element minOccurs="0" name="AgencyRentCovenants_CustomFieldDecimalValue2_Item3" type="xs:decimal"/>
            <xs:element minOccurs="0" name="AgencyRentCovenants_CustomFieldDecimalValue2_Item4" type="xs:decimal"/>
            <xs:element minOccurs="0" name="AgencyRentCovenants_CustomFieldDecimalValue2_Item5" type="xs:decimal"/>
            <xs:element minOccurs="0" name="AgencyRentCovenants_CustomFieldDecimalValue2_Item6" type="xs:decimal"/>
            <xs:element minOccurs="0" name="AgencyRentCovenants_CustomFieldDecimalValue2_Item7" type="xs:decimal"/>
            <xs:element minOccurs="0" name="AgencyRentCovenants_CustomFieldDecimalValue2_Item8" type="xs:decimal"/>
            <xs:element minOccurs="0" name="AgencyRentCovenants_CustomFieldDecimalValue2_Item9" type="xs:decimal"/>
            <xs:element minOccurs="0" name="AgencyRentCovenants_CustomFieldDecimalValue2_Item10" type="xs:decimal"/>
            <xs:element minOccurs="0" name="AgencyRentCovenants_CustomFieldDecimalValue3_Item1" type="xs:decimal"/>
            <xs:element minOccurs="0" name="AgencyRentCovenants_CustomFieldDecimalValue3_Item2" type="xs:decimal"/>
            <xs:element minOccurs="0" name="AgencyRentCovenants_CustomFieldDecimalValue3_Item3" type="xs:decimal"/>
            <xs:element minOccurs="0" name="AgencyRentCovenants_CustomFieldDecimalValue3_Item4" type="xs:decimal"/>
            <xs:element minOccurs="0" name="AgencyRentCovenants_CustomFieldDecimalValue3_Item5" type="xs:decimal"/>
            <xs:element minOccurs="0" name="AgencyRentCovenants_CustomFieldDecimalValue3_Item6" type="xs:decimal"/>
            <xs:element minOccurs="0" name="AgencyRentCovenants_CustomFieldDecimalValue3_Item7" type="xs:decimal"/>
            <xs:element minOccurs="0" name="AgencyRentCovenants_CustomFieldDecimalValue3_Item8" type="xs:decimal"/>
            <xs:element minOccurs="0" name="AgencyRentCovenants_CustomFieldDecimalValue3_Item9" type="xs:decimal"/>
            <xs:element minOccurs="0" name="AgencyRentCovenants_CustomFieldDecimalValue3_Item10" type="xs:decimal"/>
            <xs:element minOccurs="0" name="AgencyRentCovenants_CustomFieldDecimalValue4_Item1" type="xs:decimal"/>
            <xs:element minOccurs="0" name="AgencyRentCovenants_CustomFieldDecimalValue4_Item2" type="xs:decimal"/>
            <xs:element minOccurs="0" name="AgencyRentCovenants_CustomFieldDecimalValue4_Item3" type="xs:decimal"/>
            <xs:element minOccurs="0" name="AgencyRentCovenants_CustomFieldDecimalValue4_Item4" type="xs:decimal"/>
            <xs:element minOccurs="0" name="AgencyRentCovenants_CustomFieldDecimalValue4_Item5" type="xs:decimal"/>
            <xs:element minOccurs="0" name="AgencyRentCovenants_CustomFieldDecimalValue4_Item6" type="xs:decimal"/>
            <xs:element minOccurs="0" name="AgencyRentCovenants_CustomFieldDecimalValue4_Item7" type="xs:decimal"/>
            <xs:element minOccurs="0" name="AgencyRentCovenants_CustomFieldDecimalValue4_Item8" type="xs:decimal"/>
            <xs:element minOccurs="0" name="AgencyRentCovenants_CustomFieldDecimalValue4_Item9" type="xs:decimal"/>
            <xs:element minOccurs="0" name="AgencyRentCovenants_CustomFieldDecimalValue4_Item10" type="xs:decimal"/>
            <xs:element minOccurs="0" name="AgencyRentCovenants_CustomFieldDecimalValue5_Item1" type="xs:decimal"/>
            <xs:element minOccurs="0" name="AgencyRentCovenants_CustomFieldDecimalValue5_Item2" type="xs:decimal"/>
            <xs:element minOccurs="0" name="AgencyRentCovenants_CustomFieldDecimalValue5_Item3" type="xs:decimal"/>
            <xs:element minOccurs="0" name="AgencyRentCovenants_CustomFieldDecimalValue5_Item4" type="xs:decimal"/>
            <xs:element minOccurs="0" name="AgencyRentCovenants_CustomFieldDecimalValue5_Item5" type="xs:decimal"/>
            <xs:element minOccurs="0" name="AgencyRentCovenants_CustomFieldDecimalValue5_Item6" type="xs:decimal"/>
            <xs:element minOccurs="0" name="AgencyRentCovenants_CustomFieldDecimalValue5_Item7" type="xs:decimal"/>
            <xs:element minOccurs="0" name="AgencyRentCovenants_CustomFieldDecimalValue5_Item8" type="xs:decimal"/>
            <xs:element minOccurs="0" name="AgencyRentCovenants_CustomFieldDecimalValue5_Item9" type="xs:decimal"/>
            <xs:element minOccurs="0" name="AgencyRentCovenants_CustomFieldDecimalValue5_Item10" type="xs:decimal"/>
            <xs:element minOccurs="0" name="AgencyRentCovenants_CustomFieldNumericValue1_Item1" type="xs:decimal"/>
            <xs:element minOccurs="0" name="AgencyRentCovenants_CustomFieldNumericValue1_Item2" type="xs:decimal"/>
            <xs:element minOccurs="0" name="AgencyRentCovenants_CustomFieldNumericValue1_Item3" type="xs:decimal"/>
            <xs:element minOccurs="0" name="AgencyRentCovenants_CustomFieldNumericValue1_Item4" type="xs:decimal"/>
            <xs:element minOccurs="0" name="AgencyRentCovenants_CustomFieldNumericValue1_Item5" type="xs:decimal"/>
            <xs:element minOccurs="0" name="AgencyRentCovenants_CustomFieldNumericValue1_Item6" type="xs:decimal"/>
            <xs:element minOccurs="0" name="AgencyRentCovenants_CustomFieldNumericValue1_Item7" type="xs:decimal"/>
            <xs:element minOccurs="0" name="AgencyRentCovenants_CustomFieldNumericValue1_Item8" type="xs:decimal"/>
            <xs:element minOccurs="0" name="AgencyRentCovenants_CustomFieldNumericValue1_Item9" type="xs:decimal"/>
            <xs:element minOccurs="0" name="AgencyRentCovenants_CustomFieldNumericValue1_Item10" type="xs:decimal"/>
            <xs:element minOccurs="0" name="AgencyRentCovenants_CustomFieldNumericValue2_Item1" type="xs:decimal"/>
            <xs:element minOccurs="0" name="AgencyRentCovenants_CustomFieldNumericValue2_Item2" type="xs:decimal"/>
            <xs:element minOccurs="0" name="AgencyRentCovenants_CustomFieldNumericValue2_Item3" type="xs:decimal"/>
            <xs:element minOccurs="0" name="AgencyRentCovenants_CustomFieldNumericValue2_Item4" type="xs:decimal"/>
            <xs:element minOccurs="0" name="AgencyRentCovenants_CustomFieldNumericValue2_Item5" type="xs:decimal"/>
            <xs:element minOccurs="0" name="AgencyRentCovenants_CustomFieldNumericValue2_Item6" type="xs:decimal"/>
            <xs:element minOccurs="0" name="AgencyRentCovenants_CustomFieldNumericValue2_Item7" type="xs:decimal"/>
            <xs:element minOccurs="0" name="AgencyRentCovenants_CustomFieldNumericValue2_Item8" type="xs:decimal"/>
            <xs:element minOccurs="0" name="AgencyRentCovenants_CustomFieldNumericValue2_Item9" type="xs:decimal"/>
            <xs:element minOccurs="0" name="AgencyRentCovenants_CustomFieldNumericValue2_Item10" type="xs:decimal"/>
            <xs:element minOccurs="0" name="AgencyRentCovenants_CustomFieldNumericValue3_Item1" type="xs:decimal"/>
            <xs:element minOccurs="0" name="AgencyRentCovenants_CustomFieldNumericValue3_Item2" type="xs:decimal"/>
            <xs:element minOccurs="0" name="AgencyRentCovenants_CustomFieldNumericValue3_Item3" type="xs:decimal"/>
            <xs:element minOccurs="0" name="AgencyRentCovenants_CustomFieldNumericValue3_Item4" type="xs:decimal"/>
            <xs:element minOccurs="0" name="AgencyRentCovenants_CustomFieldNumericValue3_Item5" type="xs:decimal"/>
            <xs:element minOccurs="0" name="AgencyRentCovenants_CustomFieldNumericValue3_Item6" type="xs:decimal"/>
            <xs:element minOccurs="0" name="AgencyRentCovenants_CustomFieldNumericValue3_Item7" type="xs:decimal"/>
            <xs:element minOccurs="0" name="AgencyRentCovenants_CustomFieldNumericValue3_Item8" type="xs:decimal"/>
            <xs:element minOccurs="0" name="AgencyRentCovenants_CustomFieldNumericValue3_Item9" type="xs:decimal"/>
            <xs:element minOccurs="0" name="AgencyRentCovenants_CustomFieldNumericValue3_Item10" type="xs:decimal"/>
            <xs:element minOccurs="0" name="AgencyRentCovenants_CustomFieldNumericValue4_Item1" type="xs:decimal"/>
            <xs:element minOccurs="0" name="AgencyRentCovenants_CustomFieldNumericValue4_Item2" type="xs:decimal"/>
            <xs:element minOccurs="0" name="AgencyRentCovenants_CustomFieldNumericValue4_Item3" type="xs:decimal"/>
            <xs:element minOccurs="0" name="AgencyRentCovenants_CustomFieldNumericValue4_Item4" type="xs:decimal"/>
            <xs:element minOccurs="0" name="AgencyRentCovenants_CustomFieldNumericValue4_Item5" type="xs:decimal"/>
            <xs:element minOccurs="0" name="AgencyRentCovenants_CustomFieldNumericValue4_Item6" type="xs:decimal"/>
            <xs:element minOccurs="0" name="AgencyRentCovenants_CustomFieldNumericValue4_Item7" type="xs:decimal"/>
            <xs:element minOccurs="0" name="AgencyRentCovenants_CustomFieldNumericValue4_Item8" type="xs:decimal"/>
            <xs:element minOccurs="0" name="AgencyRentCovenants_CustomFieldNumericValue4_Item9" type="xs:decimal"/>
            <xs:element minOccurs="0" name="AgencyRentCovenants_CustomFieldNumericValue4_Item10" type="xs:decimal"/>
            <xs:element minOccurs="0" name="AgencyRentCovenants_CustomFieldNumericValue5_Item1" type="xs:decimal"/>
            <xs:element minOccurs="0" name="AgencyRentCovenants_CustomFieldNumericValue5_Item2" type="xs:decimal"/>
            <xs:element minOccurs="0" name="AgencyRentCovenants_CustomFieldNumericValue5_Item3" type="xs:decimal"/>
            <xs:element minOccurs="0" name="AgencyRentCovenants_CustomFieldNumericValue5_Item4" type="xs:decimal"/>
            <xs:element minOccurs="0" name="AgencyRentCovenants_CustomFieldNumericValue5_Item5" type="xs:decimal"/>
            <xs:element minOccurs="0" name="AgencyRentCovenants_CustomFieldNumericValue5_Item6" type="xs:decimal"/>
            <xs:element minOccurs="0" name="AgencyRentCovenants_CustomFieldNumericValue5_Item7" type="xs:decimal"/>
            <xs:element minOccurs="0" name="AgencyRentCovenants_CustomFieldNumericValue5_Item8" type="xs:decimal"/>
            <xs:element minOccurs="0" name="AgencyRentCovenants_CustomFieldNumericValue5_Item9" type="xs:decimal"/>
            <xs:element minOccurs="0" name="AgencyRentCovenants_CustomFieldNumericValue5_Item10" type="xs:decimal"/>
            <xs:element minOccurs="0" name="AgencyRentCovenants_CustomFieldTextValue1_Item1" type="xs:string"/>
            <xs:element minOccurs="0" name="AgencyRentCovenants_CustomFieldTextValue1_Item2" type="xs:string"/>
            <xs:element minOccurs="0" name="AgencyRentCovenants_CustomFieldTextValue1_Item3" type="xs:string"/>
            <xs:element minOccurs="0" name="AgencyRentCovenants_CustomFieldTextValue1_Item4" type="xs:string"/>
            <xs:element minOccurs="0" name="AgencyRentCovenants_CustomFieldTextValue1_Item5" type="xs:string"/>
            <xs:element minOccurs="0" name="AgencyRentCovenants_CustomFieldTextValue1_Item6" type="xs:string"/>
            <xs:element minOccurs="0" name="AgencyRentCovenants_CustomFieldTextValue1_Item7" type="xs:string"/>
            <xs:element minOccurs="0" name="AgencyRentCovenants_CustomFieldTextValue1_Item8" type="xs:string"/>
            <xs:element minOccurs="0" name="AgencyRentCovenants_CustomFieldTextValue1_Item9" type="xs:string"/>
            <xs:element minOccurs="0" name="AgencyRentCovenants_CustomFieldTextValue1_Item10" type="xs:string"/>
            <xs:element minOccurs="0" name="AgencyRentCovenants_CustomFieldTextValue10_Item1" type="xs:string"/>
            <xs:element minOccurs="0" name="AgencyRentCovenants_CustomFieldTextValue10_Item2" type="xs:string"/>
            <xs:element minOccurs="0" name="AgencyRentCovenants_CustomFieldTextValue10_Item3" type="xs:string"/>
            <xs:element minOccurs="0" name="AgencyRentCovenants_CustomFieldTextValue10_Item4" type="xs:string"/>
            <xs:element minOccurs="0" name="AgencyRentCovenants_CustomFieldTextValue10_Item5" type="xs:string"/>
            <xs:element minOccurs="0" name="AgencyRentCovenants_CustomFieldTextValue10_Item6" type="xs:string"/>
            <xs:element minOccurs="0" name="AgencyRentCovenants_CustomFieldTextValue10_Item7" type="xs:string"/>
            <xs:element minOccurs="0" name="AgencyRentCovenants_CustomFieldTextValue10_Item8" type="xs:string"/>
            <xs:element minOccurs="0" name="AgencyRentCovenants_CustomFieldTextValue10_Item9" type="xs:string"/>
            <xs:element minOccurs="0" name="AgencyRentCovenants_CustomFieldTextValue10_Item10" type="xs:string"/>
            <xs:element minOccurs="0" name="AgencyRentCovenants_CustomFieldTextValue11_Item1" type="xs:string"/>
            <xs:element minOccurs="0" name="AgencyRentCovenants_CustomFieldTextValue11_Item2" type="xs:string"/>
            <xs:element minOccurs="0" name="AgencyRentCovenants_CustomFieldTextValue11_Item3" type="xs:string"/>
            <xs:element minOccurs="0" name="AgencyRentCovenants_CustomFieldTextValue11_Item4" type="xs:string"/>
            <xs:element minOccurs="0" name="AgencyRentCovenants_CustomFieldTextValue11_Item5" type="xs:string"/>
            <xs:element minOccurs="0" name="AgencyRentCovenants_CustomFieldTextValue11_Item6" type="xs:string"/>
            <xs:element minOccurs="0" name="AgencyRentCovenants_CustomFieldTextValue11_Item7" type="xs:string"/>
            <xs:element minOccurs="0" name="AgencyRentCovenants_CustomFieldTextValue11_Item8" type="xs:string"/>
            <xs:element minOccurs="0" name="AgencyRentCovenants_CustomFieldTextValue11_Item9" type="xs:string"/>
            <xs:element minOccurs="0" name="AgencyRentCovenants_CustomFieldTextValue11_Item10" type="xs:string"/>
            <xs:element minOccurs="0" name="AgencyRentCovenants_CustomFieldTextValue12_Item1" type="xs:string"/>
            <xs:element minOccurs="0" name="AgencyRentCovenants_CustomFieldTextValue12_Item2" type="xs:string"/>
            <xs:element minOccurs="0" name="AgencyRentCovenants_CustomFieldTextValue12_Item3" type="xs:string"/>
            <xs:element minOccurs="0" name="AgencyRentCovenants_CustomFieldTextValue12_Item4" type="xs:string"/>
            <xs:element minOccurs="0" name="AgencyRentCovenants_CustomFieldTextValue12_Item5" type="xs:string"/>
            <xs:element minOccurs="0" name="AgencyRentCovenants_CustomFieldTextValue12_Item6" type="xs:string"/>
            <xs:element minOccurs="0" name="AgencyRentCovenants_CustomFieldTextValue12_Item7" type="xs:string"/>
            <xs:element minOccurs="0" name="AgencyRentCovenants_CustomFieldTextValue12_Item8" type="xs:string"/>
            <xs:element minOccurs="0" name="AgencyRentCovenants_CustomFieldTextValue12_Item9" type="xs:string"/>
            <xs:element minOccurs="0" name="AgencyRentCovenants_CustomFieldTextValue12_Item10" type="xs:string"/>
            <xs:element minOccurs="0" name="AgencyRentCovenants_CustomFieldTextValue13_Item1" type="xs:string"/>
            <xs:element minOccurs="0" name="AgencyRentCovenants_CustomFieldTextValue13_Item2" type="xs:string"/>
            <xs:element minOccurs="0" name="AgencyRentCovenants_CustomFieldTextValue13_Item3" type="xs:string"/>
            <xs:element minOccurs="0" name="AgencyRentCovenants_CustomFieldTextValue13_Item4" type="xs:string"/>
            <xs:element minOccurs="0" name="AgencyRentCovenants_CustomFieldTextValue13_Item5" type="xs:string"/>
            <xs:element minOccurs="0" name="AgencyRentCovenants_CustomFieldTextValue13_Item6" type="xs:string"/>
            <xs:element minOccurs="0" name="AgencyRentCovenants_CustomFieldTextValue13_Item7" type="xs:string"/>
            <xs:element minOccurs="0" name="AgencyRentCovenants_CustomFieldTextValue13_Item8" type="xs:string"/>
            <xs:element minOccurs="0" name="AgencyRentCovenants_CustomFieldTextValue13_Item9" type="xs:string"/>
            <xs:element minOccurs="0" name="AgencyRentCovenants_CustomFieldTextValue13_Item10" type="xs:string"/>
            <xs:element minOccurs="0" name="AgencyRentCovenants_CustomFieldTextValue14_Item1" type="xs:string"/>
            <xs:element minOccurs="0" name="AgencyRentCovenants_CustomFieldTextValue14_Item2" type="xs:string"/>
            <xs:element minOccurs="0" name="AgencyRentCovenants_CustomFieldTextValue14_Item3" type="xs:string"/>
            <xs:element minOccurs="0" name="AgencyRentCovenants_CustomFieldTextValue14_Item4" type="xs:string"/>
            <xs:element minOccurs="0" name="AgencyRentCovenants_CustomFieldTextValue14_Item5" type="xs:string"/>
            <xs:element minOccurs="0" name="AgencyRentCovenants_CustomFieldTextValue14_Item6" type="xs:string"/>
            <xs:element minOccurs="0" name="AgencyRentCovenants_CustomFieldTextValue14_Item7" type="xs:string"/>
            <xs:element minOccurs="0" name="AgencyRentCovenants_CustomFieldTextValue14_Item8" type="xs:string"/>
            <xs:element minOccurs="0" name="AgencyRentCovenants_CustomFieldTextValue14_Item9" type="xs:string"/>
            <xs:element minOccurs="0" name="AgencyRentCovenants_CustomFieldTextValue14_Item10" type="xs:string"/>
            <xs:element minOccurs="0" name="AgencyRentCovenants_CustomFieldTextValue15_Item1" type="xs:string"/>
            <xs:element minOccurs="0" name="AgencyRentCovenants_CustomFieldTextValue15_Item2" type="xs:string"/>
            <xs:element minOccurs="0" name="AgencyRentCovenants_CustomFieldTextValue15_Item3" type="xs:string"/>
            <xs:element minOccurs="0" name="AgencyRentCovenants_CustomFieldTextValue15_Item4" type="xs:string"/>
            <xs:element minOccurs="0" name="AgencyRentCovenants_CustomFieldTextValue15_Item5" type="xs:string"/>
            <xs:element minOccurs="0" name="AgencyRentCovenants_CustomFieldTextValue15_Item6" type="xs:string"/>
            <xs:element minOccurs="0" name="AgencyRentCovenants_CustomFieldTextValue15_Item7" type="xs:string"/>
            <xs:element minOccurs="0" name="AgencyRentCovenants_CustomFieldTextValue15_Item8" type="xs:string"/>
            <xs:element minOccurs="0" name="AgencyRentCovenants_CustomFieldTextValue15_Item9" type="xs:string"/>
            <xs:element minOccurs="0" name="AgencyRentCovenants_CustomFieldTextValue15_Item10" type="xs:string"/>
            <xs:element minOccurs="0" name="AgencyRentCovenants_CustomFieldTextValue2_Item1" type="xs:string"/>
            <xs:element minOccurs="0" name="AgencyRentCovenants_CustomFieldTextValue2_Item2" type="xs:string"/>
            <xs:element minOccurs="0" name="AgencyRentCovenants_CustomFieldTextValue2_Item3" type="xs:string"/>
            <xs:element minOccurs="0" name="AgencyRentCovenants_CustomFieldTextValue2_Item4" type="xs:string"/>
            <xs:element minOccurs="0" name="AgencyRentCovenants_CustomFieldTextValue2_Item5" type="xs:string"/>
            <xs:element minOccurs="0" name="AgencyRentCovenants_CustomFieldTextValue2_Item6" type="xs:string"/>
            <xs:element minOccurs="0" name="AgencyRentCovenants_CustomFieldTextValue2_Item7" type="xs:string"/>
            <xs:element minOccurs="0" name="AgencyRentCovenants_CustomFieldTextValue2_Item8" type="xs:string"/>
            <xs:element minOccurs="0" name="AgencyRentCovenants_CustomFieldTextValue2_Item9" type="xs:string"/>
            <xs:element minOccurs="0" name="AgencyRentCovenants_CustomFieldTextValue2_Item10" type="xs:string"/>
            <xs:element minOccurs="0" name="AgencyRentCovenants_CustomFieldTextValue3_Item1" type="xs:string"/>
            <xs:element minOccurs="0" name="AgencyRentCovenants_CustomFieldTextValue3_Item2" type="xs:string"/>
            <xs:element minOccurs="0" name="AgencyRentCovenants_CustomFieldTextValue3_Item3" type="xs:string"/>
            <xs:element minOccurs="0" name="AgencyRentCovenants_CustomFieldTextValue3_Item4" type="xs:string"/>
            <xs:element minOccurs="0" name="AgencyRentCovenants_CustomFieldTextValue3_Item5" type="xs:string"/>
            <xs:element minOccurs="0" name="AgencyRentCovenants_CustomFieldTextValue3_Item6" type="xs:string"/>
            <xs:element minOccurs="0" name="AgencyRentCovenants_CustomFieldTextValue3_Item7" type="xs:string"/>
            <xs:element minOccurs="0" name="AgencyRentCovenants_CustomFieldTextValue3_Item8" type="xs:string"/>
            <xs:element minOccurs="0" name="AgencyRentCovenants_CustomFieldTextValue3_Item9" type="xs:string"/>
            <xs:element minOccurs="0" name="AgencyRentCovenants_CustomFieldTextValue3_Item10" type="xs:string"/>
            <xs:element minOccurs="0" name="AgencyRentCovenants_CustomFieldTextValue4_Item1" type="xs:string"/>
            <xs:element minOccurs="0" name="AgencyRentCovenants_CustomFieldTextValue4_Item2" type="xs:string"/>
            <xs:element minOccurs="0" name="AgencyRentCovenants_CustomFieldTextValue4_Item3" type="xs:string"/>
            <xs:element minOccurs="0" name="AgencyRentCovenants_CustomFieldTextValue4_Item4" type="xs:string"/>
            <xs:element minOccurs="0" name="AgencyRentCovenants_CustomFieldTextValue4_Item5" type="xs:string"/>
            <xs:element minOccurs="0" name="AgencyRentCovenants_CustomFieldTextValue4_Item6" type="xs:string"/>
            <xs:element minOccurs="0" name="AgencyRentCovenants_CustomFieldTextValue4_Item7" type="xs:string"/>
            <xs:element minOccurs="0" name="AgencyRentCovenants_CustomFieldTextValue4_Item8" type="xs:string"/>
            <xs:element minOccurs="0" name="AgencyRentCovenants_CustomFieldTextValue4_Item9" type="xs:string"/>
            <xs:element minOccurs="0" name="AgencyRentCovenants_CustomFieldTextValue4_Item10" type="xs:string"/>
            <xs:element minOccurs="0" name="AgencyRentCovenants_CustomFieldTextValue5_Item1" type="xs:string"/>
            <xs:element minOccurs="0" name="AgencyRentCovenants_CustomFieldTextValue5_Item2" type="xs:string"/>
            <xs:element minOccurs="0" name="AgencyRentCovenants_CustomFieldTextValue5_Item3" type="xs:string"/>
            <xs:element minOccurs="0" name="AgencyRentCovenants_CustomFieldTextValue5_Item4" type="xs:string"/>
            <xs:element minOccurs="0" name="AgencyRentCovenants_CustomFieldTextValue5_Item5" type="xs:string"/>
            <xs:element minOccurs="0" name="AgencyRentCovenants_CustomFieldTextValue5_Item6" type="xs:string"/>
            <xs:element minOccurs="0" name="AgencyRentCovenants_CustomFieldTextValue5_Item7" type="xs:string"/>
            <xs:element minOccurs="0" name="AgencyRentCovenants_CustomFieldTextValue5_Item8" type="xs:string"/>
            <xs:element minOccurs="0" name="AgencyRentCovenants_CustomFieldTextValue5_Item9" type="xs:string"/>
            <xs:element minOccurs="0" name="AgencyRentCovenants_CustomFieldTextValue5_Item10" type="xs:string"/>
            <xs:element minOccurs="0" name="AgencyRentCovenants_CustomFieldTextValue6_Item1" type="xs:string"/>
            <xs:element minOccurs="0" name="AgencyRentCovenants_CustomFieldTextValue6_Item2" type="xs:string"/>
            <xs:element minOccurs="0" name="AgencyRentCovenants_CustomFieldTextValue6_Item3" type="xs:string"/>
            <xs:element minOccurs="0" name="AgencyRentCovenants_CustomFieldTextValue6_Item4" type="xs:string"/>
            <xs:element minOccurs="0" name="AgencyRentCovenants_CustomFieldTextValue6_Item5" type="xs:string"/>
            <xs:element minOccurs="0" name="AgencyRentCovenants_CustomFieldTextValue6_Item6" type="xs:string"/>
            <xs:element minOccurs="0" name="AgencyRentCovenants_CustomFieldTextValue6_Item7" type="xs:string"/>
            <xs:element minOccurs="0" name="AgencyRentCovenants_CustomFieldTextValue6_Item8" type="xs:string"/>
            <xs:element minOccurs="0" name="AgencyRentCovenants_CustomFieldTextValue6_Item9" type="xs:string"/>
            <xs:element minOccurs="0" name="AgencyRentCovenants_CustomFieldTextValue6_Item10" type="xs:string"/>
            <xs:element minOccurs="0" name="AgencyRentCovenants_CustomFieldTextValue7_Item1" type="xs:string"/>
            <xs:element minOccurs="0" name="AgencyRentCovenants_CustomFieldTextValue7_Item2" type="xs:string"/>
            <xs:element minOccurs="0" name="AgencyRentCovenants_CustomFieldTextValue7_Item3" type="xs:string"/>
            <xs:element minOccurs="0" name="AgencyRentCovenants_CustomFieldTextValue7_Item4" type="xs:string"/>
            <xs:element minOccurs="0" name="AgencyRentCovenants_CustomFieldTextValue7_Item5" type="xs:string"/>
            <xs:element minOccurs="0" name="AgencyRentCovenants_CustomFieldTextValue7_Item6" type="xs:string"/>
            <xs:element minOccurs="0" name="AgencyRentCovenants_CustomFieldTextValue7_Item7" type="xs:string"/>
            <xs:element minOccurs="0" name="AgencyRentCovenants_CustomFieldTextValue7_Item8" type="xs:string"/>
            <xs:element minOccurs="0" name="AgencyRentCovenants_CustomFieldTextValue7_Item9" type="xs:string"/>
            <xs:element minOccurs="0" name="AgencyRentCovenants_CustomFieldTextValue7_Item10" type="xs:string"/>
            <xs:element minOccurs="0" name="AgencyRentCovenants_CustomFieldTextValue8_Item1" type="xs:string"/>
            <xs:element minOccurs="0" name="AgencyRentCovenants_CustomFieldTextValue8_Item2" type="xs:string"/>
            <xs:element minOccurs="0" name="AgencyRentCovenants_CustomFieldTextValue8_Item3" type="xs:string"/>
            <xs:element minOccurs="0" name="AgencyRentCovenants_CustomFieldTextValue8_Item4" type="xs:string"/>
            <xs:element minOccurs="0" name="AgencyRentCovenants_CustomFieldTextValue8_Item5" type="xs:string"/>
            <xs:element minOccurs="0" name="AgencyRentCovenants_CustomFieldTextValue8_Item6" type="xs:string"/>
            <xs:element minOccurs="0" name="AgencyRentCovenants_CustomFieldTextValue8_Item7" type="xs:string"/>
            <xs:element minOccurs="0" name="AgencyRentCovenants_CustomFieldTextValue8_Item8" type="xs:string"/>
            <xs:element minOccurs="0" name="AgencyRentCovenants_CustomFieldTextValue8_Item9" type="xs:string"/>
            <xs:element minOccurs="0" name="AgencyRentCovenants_CustomFieldTextValue8_Item10" type="xs:string"/>
            <xs:element minOccurs="0" name="AgencyRentCovenants_CustomFieldTextValue9_Item1" type="xs:string"/>
            <xs:element minOccurs="0" name="AgencyRentCovenants_CustomFieldTextValue9_Item2" type="xs:string"/>
            <xs:element minOccurs="0" name="AgencyRentCovenants_CustomFieldTextValue9_Item3" type="xs:string"/>
            <xs:element minOccurs="0" name="AgencyRentCovenants_CustomFieldTextValue9_Item4" type="xs:string"/>
            <xs:element minOccurs="0" name="AgencyRentCovenants_CustomFieldTextValue9_Item5" type="xs:string"/>
            <xs:element minOccurs="0" name="AgencyRentCovenants_CustomFieldTextValue9_Item6" type="xs:string"/>
            <xs:element minOccurs="0" name="AgencyRentCovenants_CustomFieldTextValue9_Item7" type="xs:string"/>
            <xs:element minOccurs="0" name="AgencyRentCovenants_CustomFieldTextValue9_Item8" type="xs:string"/>
            <xs:element minOccurs="0" name="AgencyRentCovenants_CustomFieldTextValue9_Item9" type="xs:string"/>
            <xs:element minOccurs="0" name="AgencyRentCovenants_CustomFieldTextValue9_Item10" type="xs:string"/>
            <xs:element minOccurs="0" name="AgencyRentCovenants_MaximumAmount_Item1" type="xs:decimal"/>
            <xs:element minOccurs="0" name="AgencyRentCovenants_MaximumAmount_Item2" type="xs:decimal"/>
            <xs:element minOccurs="0" name="AgencyRentCovenants_MaximumAmount_Item3" type="xs:decimal"/>
            <xs:element minOccurs="0" name="AgencyRentCovenants_MaximumAmount_Item4" type="xs:decimal"/>
            <xs:element minOccurs="0" name="AgencyRentCovenants_MaximumAmount_Item5" type="xs:decimal"/>
            <xs:element minOccurs="0" name="AgencyRentCovenants_MaximumAmount_Item6" type="xs:decimal"/>
            <xs:element minOccurs="0" name="AgencyRentCovenants_MaximumAmount_Item7" type="xs:decimal"/>
            <xs:element minOccurs="0" name="AgencyRentCovenants_MaximumAmount_Item8" type="xs:decimal"/>
            <xs:element minOccurs="0" name="AgencyRentCovenants_MaximumAmount_Item9" type="xs:decimal"/>
            <xs:element minOccurs="0" name="AgencyRentCovenants_MaximumAmount_Item10" type="xs:decimal"/>
            <xs:element minOccurs="0" name="AgencyRentCovenants_NumberOfUnits_Item1" type="xs:int"/>
            <xs:element minOccurs="0" name="AgencyRentCovenants_NumberOfUnits_Item2" type="xs:int"/>
            <xs:element minOccurs="0" name="AgencyRentCovenants_NumberOfUnits_Item3" type="xs:int"/>
            <xs:element minOccurs="0" name="AgencyRentCovenants_NumberOfUnits_Item4" type="xs:int"/>
            <xs:element minOccurs="0" name="AgencyRentCovenants_NumberOfUnits_Item5" type="xs:int"/>
            <xs:element minOccurs="0" name="AgencyRentCovenants_NumberOfUnits_Item6" type="xs:int"/>
            <xs:element minOccurs="0" name="AgencyRentCovenants_NumberOfUnits_Item7" type="xs:int"/>
            <xs:element minOccurs="0" name="AgencyRentCovenants_NumberOfUnits_Item8" type="xs:int"/>
            <xs:element minOccurs="0" name="AgencyRentCovenants_NumberOfUnits_Item9" type="xs:int"/>
            <xs:element minOccurs="0" name="AgencyRentCovenants_NumberOfUnits_Item10" type="xs:int"/>
            <xs:element minOccurs="0" name="AgencyRentCovenants_PercentOfAMGI-1_Item1" type="xs:decimal"/>
            <xs:element minOccurs="0" name="AgencyRentCovenants_PercentOfAMGI-1_Item2" type="xs:decimal"/>
            <xs:element minOccurs="0" name="AgencyRentCovenants_PercentOfAMGI-1_Item3" type="xs:decimal"/>
            <xs:element minOccurs="0" name="AgencyRentCovenants_PercentOfAMGI-1_Item4" type="xs:decimal"/>
            <xs:element minOccurs="0" name="AgencyRentCovenants_PercentOfAMGI-1_Item5" type="xs:decimal"/>
            <xs:element minOccurs="0" name="AgencyRentCovenants_PercentOfAMGI-1_Item6" type="xs:decimal"/>
            <xs:element minOccurs="0" name="AgencyRentCovenants_PercentOfAMGI-1_Item7" type="xs:decimal"/>
            <xs:element minOccurs="0" name="AgencyRentCovenants_PercentOfAMGI-1_Item8" type="xs:decimal"/>
            <xs:element minOccurs="0" name="AgencyRentCovenants_PercentOfAMGI-1_Item9" type="xs:decimal"/>
            <xs:element minOccurs="0" name="AgencyRentCovenants_PercentOfAMGI-1_Item10" type="xs:decimal"/>
            <xs:element minOccurs="0" name="AgencyRentCovenants_PercentOfAMGI-2_Item1" type="xs:decimal"/>
            <xs:element minOccurs="0" name="AgencyRentCovenants_PercentOfAMGI-2_Item2" type="xs:decimal"/>
            <xs:element minOccurs="0" name="AgencyRentCovenants_PercentOfAMGI-2_Item3" type="xs:decimal"/>
            <xs:element minOccurs="0" name="AgencyRentCovenants_PercentOfAMGI-2_Item4" type="xs:decimal"/>
            <xs:element minOccurs="0" name="AgencyRentCovenants_PercentOfAMGI-2_Item5" type="xs:decimal"/>
            <xs:element minOccurs="0" name="AgencyRentCovenants_PercentOfAMGI-2_Item6" type="xs:decimal"/>
            <xs:element minOccurs="0" name="AgencyRentCovenants_PercentOfAMGI-2_Item7" type="xs:decimal"/>
            <xs:element minOccurs="0" name="AgencyRentCovenants_PercentOfAMGI-2_Item8" type="xs:decimal"/>
            <xs:element minOccurs="0" name="AgencyRentCovenants_PercentOfAMGI-2_Item9" type="xs:decimal"/>
            <xs:element minOccurs="0" name="AgencyRentCovenants_PercentOfAMGI-2_Item10" type="xs:decimal"/>
            <xs:element minOccurs="0" name="AppliancesAndAmenities_Basketball" type="xs:boolean"/>
            <xs:element minOccurs="0" name="AppliancesAndAmenities_BBQArea" type="xs:boolean"/>
            <xs:element minOccurs="0" name="AppliancesAndAmenities_ChildCare" type="xs:boolean"/>
            <xs:element minOccurs="0" name="AppliancesAndAmenities_CommonLaundryArea" type="xs:boolean"/>
            <xs:element minOccurs="0" name="AppliancesAndAmenities_CommunityRoom" type="xs:boolean"/>
            <xs:element minOccurs="0" name="AppliancesAndAmenities_CustomFieldBitValue1" type="xs:boolean"/>
            <xs:element minOccurs="0" name="AppliancesAndAmenities_CustomFieldBitValue2" type="xs:boolean"/>
            <xs:element minOccurs="0" name="AppliancesAndAmenities_CustomFieldBitValue3" type="xs:boolean"/>
            <xs:element minOccurs="0" name="AppliancesAndAmenities_CustomFieldBitValue4" type="xs:boolean"/>
            <xs:element minOccurs="0" name="AppliancesAndAmenities_CustomFieldBitValue5" type="xs:boolean"/>
            <xs:element minOccurs="0" name="AppliancesAndAmenities_CustomFieldDateValue1" type="xs:date"/>
            <xs:element minOccurs="0" name="AppliancesAndAmenities_CustomFieldDateValue2" type="xs:date"/>
            <xs:element minOccurs="0" name="AppliancesAndAmenities_CustomFieldDateValue3" type="xs:date"/>
            <xs:element minOccurs="0" name="AppliancesAndAmenities_CustomFieldDateValue4" type="xs:date"/>
            <xs:element minOccurs="0" name="AppliancesAndAmenities_CustomFieldDateValue5" type="xs:date"/>
            <xs:element minOccurs="0" name="AppliancesAndAmenities_CustomFieldDecimalValue1" type="xs:decimal"/>
            <xs:element minOccurs="0" name="AppliancesAndAmenities_CustomFieldDecimalValue2" type="xs:decimal"/>
            <xs:element minOccurs="0" name="AppliancesAndAmenities_CustomFieldDecimalValue3" type="xs:decimal"/>
            <xs:element minOccurs="0" name="AppliancesAndAmenities_CustomFieldDecimalValue4" type="xs:decimal"/>
            <xs:element minOccurs="0" name="AppliancesAndAmenities_CustomFieldDecimalValue5" type="xs:decimal"/>
            <xs:element minOccurs="0" name="AppliancesAndAmenities_CustomFieldNumericValue1" type="xs:decimal"/>
            <xs:element minOccurs="0" name="AppliancesAndAmenities_CustomFieldNumericValue2" type="xs:decimal"/>
            <xs:element minOccurs="0" name="AppliancesAndAmenities_CustomFieldNumericValue3" type="xs:decimal"/>
            <xs:element minOccurs="0" name="AppliancesAndAmenities_CustomFieldNumericValue4" type="xs:decimal"/>
            <xs:element minOccurs="0" name="AppliancesAndAmenities_CustomFieldNumericValue5" type="xs:decimal"/>
            <xs:element minOccurs="0" name="AppliancesAndAmenities_CustomFieldTextValue1" type="xs:string"/>
            <xs:element minOccurs="0" name="AppliancesAndAmenities_CustomFieldTextValue10" type="xs:string"/>
            <xs:element minOccurs="0" name="AppliancesAndAmenities_CustomFieldTextValue11" type="xs:string"/>
            <xs:element minOccurs="0" name="AppliancesAndAmenities_CustomFieldTextValue12" type="xs:string"/>
            <xs:element minOccurs="0" name="AppliancesAndAmenities_CustomFieldTextValue13" type="xs:string"/>
            <xs:element minOccurs="0" name="AppliancesAndAmenities_CustomFieldTextValue14" type="xs:string"/>
            <xs:element minOccurs="0" name="AppliancesAndAmenities_CustomFieldTextValue15" type="xs:string"/>
            <xs:element minOccurs="0" name="AppliancesAndAmenities_CustomFieldTextValue2" type="xs:string"/>
            <xs:element minOccurs="0" name="AppliancesAndAmenities_CustomFieldTextValue3" type="xs:string"/>
            <xs:element minOccurs="0" name="AppliancesAndAmenities_CustomFieldTextValue4" type="xs:string"/>
            <xs:element minOccurs="0" name="AppliancesAndAmenities_CustomFieldTextValue5" type="xs:string"/>
            <xs:element minOccurs="0" name="AppliancesAndAmenities_CustomFieldTextValue6" type="xs:string"/>
            <xs:element minOccurs="0" name="AppliancesAndAmenities_CustomFieldTextValue7" type="xs:string"/>
            <xs:element minOccurs="0" name="AppliancesAndAmenities_CustomFieldTextValue8" type="xs:string"/>
            <xs:element minOccurs="0" name="AppliancesAndAmenities_CustomFieldTextValue9" type="xs:string"/>
            <xs:element minOccurs="0" name="AppliancesAndAmenities_Gated" type="xs:boolean"/>
            <xs:element minOccurs="0" name="AppliancesAndAmenities_LowIncomeUnitsAirConditioner" type="xs:boolean"/>
            <xs:element minOccurs="0" name="AppliancesAndAmenities_LowIncomeUnitsDishWasher" type="xs:boolean"/>
            <xs:element minOccurs="0" name="AppliancesAndAmenities_LowIncomeUnitsDisposal" type="xs:boolean"/>
            <xs:element minOccurs="0" name="AppliancesAndAmenities_LowIncomeUnitsKitchenExhaustFan" type="xs:boolean"/>
            <xs:element minOccurs="0" name="AppliancesAndAmenities_LowIncomeUnitsOther" type="xs:string"/>
            <xs:element minOccurs="0" name="AppliancesAndAmenities_LowIncomeUnitsRange" type="xs:boolean"/>
            <xs:element minOccurs="0" name="AppliancesAndAmenities_LowIncomeUnitsRefrigerator" type="xs:boolean"/>
            <xs:element minOccurs="0" name="AppliancesAndAmenities_LowIncomeUnitsWasherDryerHookUps" type="xs:boolean"/>
            <xs:element minOccurs="0" name="AppliancesAndAmenities_MarketRateUnitsAirConditioner" type="xs:boolean"/>
            <xs:element minOccurs="0" name="AppliancesAndAmenities_MarketRateUnitsDishWasher" type="xs:boolean"/>
            <xs:element minOccurs="0" name="AppliancesAndAmenities_MarketRateUnitsDisposal" type="xs:boolean"/>
            <xs:element minOccurs="0" name="AppliancesAndAmenities_MarketRateUnitsKitchenExhaustFan" type="xs:boolean"/>
            <xs:element minOccurs="0" name="AppliancesAndAmenities_MarketRateUnitsOther" type="xs:string"/>
            <xs:element minOccurs="0" name="AppliancesAndAmenities_MarketRateUnitsRange" type="xs:boolean"/>
            <xs:element minOccurs="0" name="AppliancesAndAmenities_MarketRateUnitsRefrigerator" type="xs:boolean"/>
            <xs:element minOccurs="0" name="AppliancesAndAmenities_MarketRateUnitsWasherDryerHookUps" type="xs:boolean"/>
            <xs:element minOccurs="0" name="AppliancesAndAmenities_NumberOfCarPorts" type="xs:int"/>
            <xs:element minOccurs="0" name="AppliancesAndAmenities_NumberOfGarages" type="xs:int"/>
            <xs:element minOccurs="0" name="AppliancesAndAmenities_NumberOfPools" type="xs:int"/>
            <xs:element minOccurs="0" name="AppliancesAndAmenities_Other" type="xs:string"/>
            <xs:element minOccurs="0" name="AppliancesAndAmenities_PicnicArea" type="xs:boolean"/>
            <xs:element minOccurs="0" name="AppliancesAndAmenities_Playground" type="xs:boolean"/>
            <xs:element minOccurs="0" name="AppliancesAndAmenities_Security" type="xs:boolean"/>
            <xs:element minOccurs="0" name="AppliancesAndAmenities_TenantServices" type="xs:boolean"/>
            <xs:element minOccurs="0" name="AppliancesAndAmenities_Tennis" type="xs:boolean"/>
            <xs:element minOccurs="0" name="AppliancesAndAmenities_Volleyball" type="xs:boolean"/>
            <xs:element minOccurs="0" name="Application_StaffReviewer_Name" type="xs:string"/>
            <xs:element minOccurs="0" name="BuildingAcquisition_AcquisitionCost_Item1" type="xs:decimal"/>
            <xs:element minOccurs="0" name="BuildingAcquisition_AcquisitionCost_Item2" type="xs:decimal"/>
            <xs:element minOccurs="0" name="BuildingAcquisition_AcquisitionCost_Item3" type="xs:decimal"/>
            <xs:element minOccurs="0" name="BuildingAcquisition_AcquisitionCost_Item4" type="xs:decimal"/>
            <xs:element minOccurs="0" name="BuildingAcquisition_AcquisitionCost_Item5" type="xs:decimal"/>
            <xs:element minOccurs="0" name="BuildingAcquisition_AcquisitionCost_Item6" type="xs:decimal"/>
            <xs:element minOccurs="0" name="BuildingAcquisition_AcquisitionCost_Item7" type="xs:decimal"/>
            <xs:element minOccurs="0" name="BuildingAcquisition_AcquisitionCost_Item8" type="xs:decimal"/>
            <xs:element minOccurs="0" name="BuildingAcquisition_AcquisitionCost_Item9" type="xs:decimal"/>
            <xs:element minOccurs="0" name="BuildingAcquisition_AcquisitionCost_Item10" type="xs:decimal"/>
            <xs:element minOccurs="0" name="BuildingAcquisition_Address_Item1" type="xs:string"/>
            <xs:element minOccurs="0" name="BuildingAcquisition_Address_Item2" type="xs:string"/>
            <xs:element minOccurs="0" name="BuildingAcquisition_Address_Item3" type="xs:string"/>
            <xs:element minOccurs="0" name="BuildingAcquisition_Address_Item4" type="xs:string"/>
            <xs:element minOccurs="0" name="BuildingAcquisition_Address_Item5" type="xs:string"/>
            <xs:element minOccurs="0" name="BuildingAcquisition_Address_Item6" type="xs:string"/>
            <xs:element minOccurs="0" name="BuildingAcquisition_Address_Item7" type="xs:string"/>
            <xs:element minOccurs="0" name="BuildingAcquisition_Address_Item8" type="xs:string"/>
            <xs:element minOccurs="0" name="BuildingAcquisition_Address_Item9" type="xs:string"/>
            <xs:element minOccurs="0" name="BuildingAcquisition_Address_Item10" type="xs:string"/>
            <xs:element minOccurs="0" name="BuildingAcquisition_BuildingAcquisitionControlTypeID_Item1" type="xs:int"/>
            <xs:element minOccurs="0" name="BuildingAcquisition_BuildingAcquisitionControlTypeID_Item2" type="xs:int"/>
            <xs:element minOccurs="0" name="BuildingAcquisition_BuildingAcquisitionControlTypeID_Item3" type="xs:int"/>
            <xs:element minOccurs="0" name="BuildingAcquisition_BuildingAcquisitionControlTypeID_Item4" type="xs:int"/>
            <xs:element minOccurs="0" name="BuildingAcquisition_BuildingAcquisitionControlTypeID_Item5" type="xs:int"/>
            <xs:element minOccurs="0" name="BuildingAcquisition_BuildingAcquisitionControlTypeID_Item6" type="xs:int"/>
            <xs:element minOccurs="0" name="BuildingAcquisition_BuildingAcquisitionControlTypeID_Item7" type="xs:int"/>
            <xs:element minOccurs="0" name="BuildingAcquisition_BuildingAcquisitionControlTypeID_Item8" type="xs:int"/>
            <xs:element minOccurs="0" name="BuildingAcquisition_BuildingAcquisitionControlTypeID_Item9" type="xs:int"/>
            <xs:element minOccurs="0" name="BuildingAcquisition_BuildingAcquisitionControlTypeID_Item10" type="xs:int"/>
            <xs:element minOccurs="0" name="BuildingAcquisition_CustomFieldBitValue1_Item1" type="xs:boolean"/>
            <xs:element minOccurs="0" name="BuildingAcquisition_CustomFieldBitValue1_Item2" type="xs:boolean"/>
            <xs:element minOccurs="0" name="BuildingAcquisition_CustomFieldBitValue1_Item3" type="xs:boolean"/>
            <xs:element minOccurs="0" name="BuildingAcquisition_CustomFieldBitValue1_Item4" type="xs:boolean"/>
            <xs:element minOccurs="0" name="BuildingAcquisition_CustomFieldBitValue1_Item5" type="xs:boolean"/>
            <xs:element minOccurs="0" name="BuildingAcquisition_CustomFieldBitValue1_Item6" type="xs:boolean"/>
            <xs:element minOccurs="0" name="BuildingAcquisition_CustomFieldBitValue1_Item7" type="xs:boolean"/>
            <xs:element minOccurs="0" name="BuildingAcquisition_CustomFieldBitValue1_Item8" type="xs:boolean"/>
            <xs:element minOccurs="0" name="BuildingAcquisition_CustomFieldBitValue1_Item9" type="xs:boolean"/>
            <xs:element minOccurs="0" name="BuildingAcquisition_CustomFieldBitValue1_Item10" type="xs:boolean"/>
            <xs:element minOccurs="0" name="BuildingAcquisition_CustomFieldBitValue2_Item1" type="xs:boolean"/>
            <xs:element minOccurs="0" name="BuildingAcquisition_CustomFieldBitValue2_Item2" type="xs:boolean"/>
            <xs:element minOccurs="0" name="BuildingAcquisition_CustomFieldBitValue2_Item3" type="xs:boolean"/>
            <xs:element minOccurs="0" name="BuildingAcquisition_CustomFieldBitValue2_Item4" type="xs:boolean"/>
            <xs:element minOccurs="0" name="BuildingAcquisition_CustomFieldBitValue2_Item5" type="xs:boolean"/>
            <xs:element minOccurs="0" name="BuildingAcquisition_CustomFieldBitValue2_Item6" type="xs:boolean"/>
            <xs:element minOccurs="0" name="BuildingAcquisition_CustomFieldBitValue2_Item7" type="xs:boolean"/>
            <xs:element minOccurs="0" name="BuildingAcquisition_CustomFieldBitValue2_Item8" type="xs:boolean"/>
            <xs:element minOccurs="0" name="BuildingAcquisition_CustomFieldBitValue2_Item9" type="xs:boolean"/>
            <xs:element minOccurs="0" name="BuildingAcquisition_CustomFieldBitValue2_Item10" type="xs:boolean"/>
            <xs:element minOccurs="0" name="BuildingAcquisition_CustomFieldBitValue3_Item1" type="xs:boolean"/>
            <xs:element minOccurs="0" name="BuildingAcquisition_CustomFieldBitValue3_Item2" type="xs:boolean"/>
            <xs:element minOccurs="0" name="BuildingAcquisition_CustomFieldBitValue3_Item3" type="xs:boolean"/>
            <xs:element minOccurs="0" name="BuildingAcquisition_CustomFieldBitValue3_Item4" type="xs:boolean"/>
            <xs:element minOccurs="0" name="BuildingAcquisition_CustomFieldBitValue3_Item5" type="xs:boolean"/>
            <xs:element minOccurs="0" name="BuildingAcquisition_CustomFieldBitValue3_Item6" type="xs:boolean"/>
            <xs:element minOccurs="0" name="BuildingAcquisition_CustomFieldBitValue3_Item7" type="xs:boolean"/>
            <xs:element minOccurs="0" name="BuildingAcquisition_CustomFieldBitValue3_Item8" type="xs:boolean"/>
            <xs:element minOccurs="0" name="BuildingAcquisition_CustomFieldBitValue3_Item9" type="xs:boolean"/>
            <xs:element minOccurs="0" name="BuildingAcquisition_CustomFieldBitValue3_Item10" type="xs:boolean"/>
            <xs:element minOccurs="0" name="BuildingAcquisition_CustomFieldBitValue4_Item1" type="xs:boolean"/>
            <xs:element minOccurs="0" name="BuildingAcquisition_CustomFieldBitValue4_Item2" type="xs:boolean"/>
            <xs:element minOccurs="0" name="BuildingAcquisition_CustomFieldBitValue4_Item3" type="xs:boolean"/>
            <xs:element minOccurs="0" name="BuildingAcquisition_CustomFieldBitValue4_Item4" type="xs:boolean"/>
            <xs:element minOccurs="0" name="BuildingAcquisition_CustomFieldBitValue4_Item5" type="xs:boolean"/>
            <xs:element minOccurs="0" name="BuildingAcquisition_CustomFieldBitValue4_Item6" type="xs:boolean"/>
            <xs:element minOccurs="0" name="BuildingAcquisition_CustomFieldBitValue4_Item7" type="xs:boolean"/>
            <xs:element minOccurs="0" name="BuildingAcquisition_CustomFieldBitValue4_Item8" type="xs:boolean"/>
            <xs:element minOccurs="0" name="BuildingAcquisition_CustomFieldBitValue4_Item9" type="xs:boolean"/>
            <xs:element minOccurs="0" name="BuildingAcquisition_CustomFieldBitValue4_Item10" type="xs:boolean"/>
            <xs:element minOccurs="0" name="BuildingAcquisition_CustomFieldBitValue5_Item1" type="xs:boolean"/>
            <xs:element minOccurs="0" name="BuildingAcquisition_CustomFieldBitValue5_Item2" type="xs:boolean"/>
            <xs:element minOccurs="0" name="BuildingAcquisition_CustomFieldBitValue5_Item3" type="xs:boolean"/>
            <xs:element minOccurs="0" name="BuildingAcquisition_CustomFieldBitValue5_Item4" type="xs:boolean"/>
            <xs:element minOccurs="0" name="BuildingAcquisition_CustomFieldBitValue5_Item5" type="xs:boolean"/>
            <xs:element minOccurs="0" name="BuildingAcquisition_CustomFieldBitValue5_Item6" type="xs:boolean"/>
            <xs:element minOccurs="0" name="BuildingAcquisition_CustomFieldBitValue5_Item7" type="xs:boolean"/>
            <xs:element minOccurs="0" name="BuildingAcquisition_CustomFieldBitValue5_Item8" type="xs:boolean"/>
            <xs:element minOccurs="0" name="BuildingAcquisition_CustomFieldBitValue5_Item9" type="xs:boolean"/>
            <xs:element minOccurs="0" name="BuildingAcquisition_CustomFieldBitValue5_Item10" type="xs:boolean"/>
            <xs:element minOccurs="0" name="BuildingAcquisition_CustomFieldDateValue1_Item1" type="xs:date"/>
            <xs:element minOccurs="0" name="BuildingAcquisition_CustomFieldDateValue1_Item2" type="xs:date"/>
            <xs:element minOccurs="0" name="BuildingAcquisition_CustomFieldDateValue1_Item3" type="xs:date"/>
            <xs:element minOccurs="0" name="BuildingAcquisition_CustomFieldDateValue1_Item4" type="xs:date"/>
            <xs:element minOccurs="0" name="BuildingAcquisition_CustomFieldDateValue1_Item5" type="xs:date"/>
            <xs:element minOccurs="0" name="BuildingAcquisition_CustomFieldDateValue1_Item6" type="xs:date"/>
            <xs:element minOccurs="0" name="BuildingAcquisition_CustomFieldDateValue1_Item7" type="xs:date"/>
            <xs:element minOccurs="0" name="BuildingAcquisition_CustomFieldDateValue1_Item8" type="xs:date"/>
            <xs:element minOccurs="0" name="BuildingAcquisition_CustomFieldDateValue1_Item9" type="xs:date"/>
            <xs:element minOccurs="0" name="BuildingAcquisition_CustomFieldDateValue1_Item10" type="xs:date"/>
            <xs:element minOccurs="0" name="BuildingAcquisition_CustomFieldDateValue2_Item1" type="xs:date"/>
            <xs:element minOccurs="0" name="BuildingAcquisition_CustomFieldDateValue2_Item2" type="xs:date"/>
            <xs:element minOccurs="0" name="BuildingAcquisition_CustomFieldDateValue2_Item3" type="xs:date"/>
            <xs:element minOccurs="0" name="BuildingAcquisition_CustomFieldDateValue2_Item4" type="xs:date"/>
            <xs:element minOccurs="0" name="BuildingAcquisition_CustomFieldDateValue2_Item5" type="xs:date"/>
            <xs:element minOccurs="0" name="BuildingAcquisition_CustomFieldDateValue2_Item6" type="xs:date"/>
            <xs:element minOccurs="0" name="BuildingAcquisition_CustomFieldDateValue2_Item7" type="xs:date"/>
            <xs:element minOccurs="0" name="BuildingAcquisition_CustomFieldDateValue2_Item8" type="xs:date"/>
            <xs:element minOccurs="0" name="BuildingAcquisition_CustomFieldDateValue2_Item9" type="xs:date"/>
            <xs:element minOccurs="0" name="BuildingAcquisition_CustomFieldDateValue2_Item10" type="xs:date"/>
            <xs:element minOccurs="0" name="BuildingAcquisition_CustomFieldDateValue3_Item1" type="xs:date"/>
            <xs:element minOccurs="0" name="BuildingAcquisition_CustomFieldDateValue3_Item2" type="xs:date"/>
            <xs:element minOccurs="0" name="BuildingAcquisition_CustomFieldDateValue3_Item3" type="xs:date"/>
            <xs:element minOccurs="0" name="BuildingAcquisition_CustomFieldDateValue3_Item4" type="xs:date"/>
            <xs:element minOccurs="0" name="BuildingAcquisition_CustomFieldDateValue3_Item5" type="xs:date"/>
            <xs:element minOccurs="0" name="BuildingAcquisition_CustomFieldDateValue3_Item6" type="xs:date"/>
            <xs:element minOccurs="0" name="BuildingAcquisition_CustomFieldDateValue3_Item7" type="xs:date"/>
            <xs:element minOccurs="0" name="BuildingAcquisition_CustomFieldDateValue3_Item8" type="xs:date"/>
            <xs:element minOccurs="0" name="BuildingAcquisition_CustomFieldDateValue3_Item9" type="xs:date"/>
            <xs:element minOccurs="0" name="BuildingAcquisition_CustomFieldDateValue3_Item10" type="xs:date"/>
            <xs:element minOccurs="0" name="BuildingAcquisition_CustomFieldDateValue4_Item1" type="xs:date"/>
            <xs:element minOccurs="0" name="BuildingAcquisition_CustomFieldDateValue4_Item2" type="xs:date"/>
            <xs:element minOccurs="0" name="BuildingAcquisition_CustomFieldDateValue4_Item3" type="xs:date"/>
            <xs:element minOccurs="0" name="BuildingAcquisition_CustomFieldDateValue4_Item4" type="xs:date"/>
            <xs:element minOccurs="0" name="BuildingAcquisition_CustomFieldDateValue4_Item5" type="xs:date"/>
            <xs:element minOccurs="0" name="BuildingAcquisition_CustomFieldDateValue4_Item6" type="xs:date"/>
            <xs:element minOccurs="0" name="BuildingAcquisition_CustomFieldDateValue4_Item7" type="xs:date"/>
            <xs:element minOccurs="0" name="BuildingAcquisition_CustomFieldDateValue4_Item8" type="xs:date"/>
            <xs:element minOccurs="0" name="BuildingAcquisition_CustomFieldDateValue4_Item9" type="xs:date"/>
            <xs:element minOccurs="0" name="BuildingAcquisition_CustomFieldDateValue4_Item10" type="xs:date"/>
            <xs:element minOccurs="0" name="BuildingAcquisition_CustomFieldDateValue5_Item1" type="xs:date"/>
            <xs:element minOccurs="0" name="BuildingAcquisition_CustomFieldDateValue5_Item2" type="xs:date"/>
            <xs:element minOccurs="0" name="BuildingAcquisition_CustomFieldDateValue5_Item3" type="xs:date"/>
            <xs:element minOccurs="0" name="BuildingAcquisition_CustomFieldDateValue5_Item4" type="xs:date"/>
            <xs:element minOccurs="0" name="BuildingAcquisition_CustomFieldDateValue5_Item5" type="xs:date"/>
            <xs:element minOccurs="0" name="BuildingAcquisition_CustomFieldDateValue5_Item6" type="xs:date"/>
            <xs:element minOccurs="0" name="BuildingAcquisition_CustomFieldDateValue5_Item7" type="xs:date"/>
            <xs:element minOccurs="0" name="BuildingAcquisition_CustomFieldDateValue5_Item8" type="xs:date"/>
            <xs:element minOccurs="0" name="BuildingAcquisition_CustomFieldDateValue5_Item9" type="xs:date"/>
            <xs:element minOccurs="0" name="BuildingAcquisition_CustomFieldDateValue5_Item10" type="xs:date"/>
            <xs:element minOccurs="0" name="BuildingAcquisition_CustomFieldDecimalValue1_Item1" type="xs:decimal"/>
            <xs:element minOccurs="0" name="BuildingAcquisition_CustomFieldDecimalValue1_Item2" type="xs:decimal"/>
            <xs:element minOccurs="0" name="BuildingAcquisition_CustomFieldDecimalValue1_Item3" type="xs:decimal"/>
            <xs:element minOccurs="0" name="BuildingAcquisition_CustomFieldDecimalValue1_Item4" type="xs:decimal"/>
            <xs:element minOccurs="0" name="BuildingAcquisition_CustomFieldDecimalValue1_Item5" type="xs:decimal"/>
            <xs:element minOccurs="0" name="BuildingAcquisition_CustomFieldDecimalValue1_Item6" type="xs:decimal"/>
            <xs:element minOccurs="0" name="BuildingAcquisition_CustomFieldDecimalValue1_Item7" type="xs:decimal"/>
            <xs:element minOccurs="0" name="BuildingAcquisition_CustomFieldDecimalValue1_Item8" type="xs:decimal"/>
            <xs:element minOccurs="0" name="BuildingAcquisition_CustomFieldDecimalValue1_Item9" type="xs:decimal"/>
            <xs:element minOccurs="0" name="BuildingAcquisition_CustomFieldDecimalValue1_Item10" type="xs:decimal"/>
            <xs:element minOccurs="0" name="BuildingAcquisition_CustomFieldDecimalValue2_Item1" type="xs:decimal"/>
            <xs:element minOccurs="0" name="BuildingAcquisition_CustomFieldDecimalValue2_Item2" type="xs:decimal"/>
            <xs:element minOccurs="0" name="BuildingAcquisition_CustomFieldDecimalValue2_Item3" type="xs:decimal"/>
            <xs:element minOccurs="0" name="BuildingAcquisition_CustomFieldDecimalValue2_Item4" type="xs:decimal"/>
            <xs:element minOccurs="0" name="BuildingAcquisition_CustomFieldDecimalValue2_Item5" type="xs:decimal"/>
            <xs:element minOccurs="0" name="BuildingAcquisition_CustomFieldDecimalValue2_Item6" type="xs:decimal"/>
            <xs:element minOccurs="0" name="BuildingAcquisition_CustomFieldDecimalValue2_Item7" type="xs:decimal"/>
            <xs:element minOccurs="0" name="BuildingAcquisition_CustomFieldDecimalValue2_Item8" type="xs:decimal"/>
            <xs:element minOccurs="0" name="BuildingAcquisition_CustomFieldDecimalValue2_Item9" type="xs:decimal"/>
            <xs:element minOccurs="0" name="BuildingAcquisition_CustomFieldDecimalValue2_Item10" type="xs:decimal"/>
            <xs:element minOccurs="0" name="BuildingAcquisition_CustomFieldDecimalValue3_Item1" type="xs:decimal"/>
            <xs:element minOccurs="0" name="BuildingAcquisition_CustomFieldDecimalValue3_Item2" type="xs:decimal"/>
            <xs:element minOccurs="0" name="BuildingAcquisition_CustomFieldDecimalValue3_Item3" type="xs:decimal"/>
            <xs:element minOccurs="0" name="BuildingAcquisition_CustomFieldDecimalValue3_Item4" type="xs:decimal"/>
            <xs:element minOccurs="0" name="BuildingAcquisition_CustomFieldDecimalValue3_Item5" type="xs:decimal"/>
            <xs:element minOccurs="0" name="BuildingAcquisition_CustomFieldDecimalValue3_Item6" type="xs:decimal"/>
            <xs:element minOccurs="0" name="BuildingAcquisition_CustomFieldDecimalValue3_Item7" type="xs:decimal"/>
            <xs:element minOccurs="0" name="BuildingAcquisition_CustomFieldDecimalValue3_Item8" type="xs:decimal"/>
            <xs:element minOccurs="0" name="BuildingAcquisition_CustomFieldDecimalValue3_Item9" type="xs:decimal"/>
            <xs:element minOccurs="0" name="BuildingAcquisition_CustomFieldDecimalValue3_Item10" type="xs:decimal"/>
            <xs:element minOccurs="0" name="BuildingAcquisition_CustomFieldDecimalValue4_Item1" type="xs:decimal"/>
            <xs:element minOccurs="0" name="BuildingAcquisition_CustomFieldDecimalValue4_Item2" type="xs:decimal"/>
            <xs:element minOccurs="0" name="BuildingAcquisition_CustomFieldDecimalValue4_Item3" type="xs:decimal"/>
            <xs:element minOccurs="0" name="BuildingAcquisition_CustomFieldDecimalValue4_Item4" type="xs:decimal"/>
            <xs:element minOccurs="0" name="BuildingAcquisition_CustomFieldDecimalValue4_Item5" type="xs:decimal"/>
            <xs:element minOccurs="0" name="BuildingAcquisition_CustomFieldDecimalValue4_Item6" type="xs:decimal"/>
            <xs:element minOccurs="0" name="BuildingAcquisition_CustomFieldDecimalValue4_Item7" type="xs:decimal"/>
            <xs:element minOccurs="0" name="BuildingAcquisition_CustomFieldDecimalValue4_Item8" type="xs:decimal"/>
            <xs:element minOccurs="0" name="BuildingAcquisition_CustomFieldDecimalValue4_Item9" type="xs:decimal"/>
            <xs:element minOccurs="0" name="BuildingAcquisition_CustomFieldDecimalValue4_Item10" type="xs:decimal"/>
            <xs:element minOccurs="0" name="BuildingAcquisition_CustomFieldDecimalValue5_Item1" type="xs:decimal"/>
            <xs:element minOccurs="0" name="BuildingAcquisition_CustomFieldDecimalValue5_Item2" type="xs:decimal"/>
            <xs:element minOccurs="0" name="BuildingAcquisition_CustomFieldDecimalValue5_Item3" type="xs:decimal"/>
            <xs:element minOccurs="0" name="BuildingAcquisition_CustomFieldDecimalValue5_Item4" type="xs:decimal"/>
            <xs:element minOccurs="0" name="BuildingAcquisition_CustomFieldDecimalValue5_Item5" type="xs:decimal"/>
            <xs:element minOccurs="0" name="BuildingAcquisition_CustomFieldDecimalValue5_Item6" type="xs:decimal"/>
            <xs:element minOccurs="0" name="BuildingAcquisition_CustomFieldDecimalValue5_Item7" type="xs:decimal"/>
            <xs:element minOccurs="0" name="BuildingAcquisition_CustomFieldDecimalValue5_Item8" type="xs:decimal"/>
            <xs:element minOccurs="0" name="BuildingAcquisition_CustomFieldDecimalValue5_Item9" type="xs:decimal"/>
            <xs:element minOccurs="0" name="BuildingAcquisition_CustomFieldDecimalValue5_Item10" type="xs:decimal"/>
            <xs:element minOccurs="0" name="BuildingAcquisition_CustomFieldNumericValue1_Item1" type="xs:decimal"/>
            <xs:element minOccurs="0" name="BuildingAcquisition_CustomFieldNumericValue1_Item2" type="xs:decimal"/>
            <xs:element minOccurs="0" name="BuildingAcquisition_CustomFieldNumericValue1_Item3" type="xs:decimal"/>
            <xs:element minOccurs="0" name="BuildingAcquisition_CustomFieldNumericValue1_Item4" type="xs:decimal"/>
            <xs:element minOccurs="0" name="BuildingAcquisition_CustomFieldNumericValue1_Item5" type="xs:decimal"/>
            <xs:element minOccurs="0" name="BuildingAcquisition_CustomFieldNumericValue1_Item6" type="xs:decimal"/>
            <xs:element minOccurs="0" name="BuildingAcquisition_CustomFieldNumericValue1_Item7" type="xs:decimal"/>
            <xs:element minOccurs="0" name="BuildingAcquisition_CustomFieldNumericValue1_Item8" type="xs:decimal"/>
            <xs:element minOccurs="0" name="BuildingAcquisition_CustomFieldNumericValue1_Item9" type="xs:decimal"/>
            <xs:element minOccurs="0" name="BuildingAcquisition_CustomFieldNumericValue1_Item10" type="xs:decimal"/>
            <xs:element minOccurs="0" name="BuildingAcquisition_CustomFieldNumericValue2_Item1" type="xs:decimal"/>
            <xs:element minOccurs="0" name="BuildingAcquisition_CustomFieldNumericValue2_Item2" type="xs:decimal"/>
            <xs:element minOccurs="0" name="BuildingAcquisition_CustomFieldNumericValue2_Item3" type="xs:decimal"/>
            <xs:element minOccurs="0" name="BuildingAcquisition_CustomFieldNumericValue2_Item4" type="xs:decimal"/>
            <xs:element minOccurs="0" name="BuildingAcquisition_CustomFieldNumericValue2_Item5" type="xs:decimal"/>
            <xs:element minOccurs="0" name="BuildingAcquisition_CustomFieldNumericValue2_Item6" type="xs:decimal"/>
            <xs:element minOccurs="0" name="BuildingAcquisition_CustomFieldNumericValue2_Item7" type="xs:decimal"/>
            <xs:element minOccurs="0" name="BuildingAcquisition_CustomFieldNumericValue2_Item8" type="xs:decimal"/>
            <xs:element minOccurs="0" name="BuildingAcquisition_CustomFieldNumericValue2_Item9" type="xs:decimal"/>
            <xs:element minOccurs="0" name="BuildingAcquisition_CustomFieldNumericValue2_Item10" type="xs:decimal"/>
            <xs:element minOccurs="0" name="BuildingAcquisition_CustomFieldNumericValue3_Item1" type="xs:decimal"/>
            <xs:element minOccurs="0" name="BuildingAcquisition_CustomFieldNumericValue3_Item2" type="xs:decimal"/>
            <xs:element minOccurs="0" name="BuildingAcquisition_CustomFieldNumericValue3_Item3" type="xs:decimal"/>
            <xs:element minOccurs="0" name="BuildingAcquisition_CustomFieldNumericValue3_Item4" type="xs:decimal"/>
            <xs:element minOccurs="0" name="BuildingAcquisition_CustomFieldNumericValue3_Item5" type="xs:decimal"/>
            <xs:element minOccurs="0" name="BuildingAcquisition_CustomFieldNumericValue3_Item6" type="xs:decimal"/>
            <xs:element minOccurs="0" name="BuildingAcquisition_CustomFieldNumericValue3_Item7" type="xs:decimal"/>
            <xs:element minOccurs="0" name="BuildingAcquisition_CustomFieldNumericValue3_Item8" type="xs:decimal"/>
            <xs:element minOccurs="0" name="BuildingAcquisition_CustomFieldNumericValue3_Item9" type="xs:decimal"/>
            <xs:element minOccurs="0" name="BuildingAcquisition_CustomFieldNumericValue3_Item10" type="xs:decimal"/>
            <xs:element minOccurs="0" name="BuildingAcquisition_CustomFieldNumericValue4_Item1" type="xs:decimal"/>
            <xs:element minOccurs="0" name="BuildingAcquisition_CustomFieldNumericValue4_Item2" type="xs:decimal"/>
            <xs:element minOccurs="0" name="BuildingAcquisition_CustomFieldNumericValue4_Item3" type="xs:decimal"/>
            <xs:element minOccurs="0" name="BuildingAcquisition_CustomFieldNumericValue4_Item4" type="xs:decimal"/>
            <xs:element minOccurs="0" name="BuildingAcquisition_CustomFieldNumericValue4_Item5" type="xs:decimal"/>
            <xs:element minOccurs="0" name="BuildingAcquisition_CustomFieldNumericValue4_Item6" type="xs:decimal"/>
            <xs:element minOccurs="0" name="BuildingAcquisition_CustomFieldNumericValue4_Item7" type="xs:decimal"/>
            <xs:element minOccurs="0" name="BuildingAcquisition_CustomFieldNumericValue4_Item8" type="xs:decimal"/>
            <xs:element minOccurs="0" name="BuildingAcquisition_CustomFieldNumericValue4_Item9" type="xs:decimal"/>
            <xs:element minOccurs="0" name="BuildingAcquisition_CustomFieldNumericValue4_Item10" type="xs:decimal"/>
            <xs:element minOccurs="0" name="BuildingAcquisition_CustomFieldNumericValue5_Item1" type="xs:decimal"/>
            <xs:element minOccurs="0" name="BuildingAcquisition_CustomFieldNumericValue5_Item2" type="xs:decimal"/>
            <xs:element minOccurs="0" name="BuildingAcquisition_CustomFieldNumericValue5_Item3" type="xs:decimal"/>
            <xs:element minOccurs="0" name="BuildingAcquisition_CustomFieldNumericValue5_Item4" type="xs:decimal"/>
            <xs:element minOccurs="0" name="BuildingAcquisition_CustomFieldNumericValue5_Item5" type="xs:decimal"/>
            <xs:element minOccurs="0" name="BuildingAcquisition_CustomFieldNumericValue5_Item6" type="xs:decimal"/>
            <xs:element minOccurs="0" name="BuildingAcquisition_CustomFieldNumericValue5_Item7" type="xs:decimal"/>
            <xs:element minOccurs="0" name="BuildingAcquisition_CustomFieldNumericValue5_Item8" type="xs:decimal"/>
            <xs:element minOccurs="0" name="BuildingAcquisition_CustomFieldNumericValue5_Item9" type="xs:decimal"/>
            <xs:element minOccurs="0" name="BuildingAcquisition_CustomFieldNumericValue5_Item10" type="xs:decimal"/>
            <xs:element minOccurs="0" name="BuildingAcquisition_CustomFieldTextValue1_Item1" type="xs:string"/>
            <xs:element minOccurs="0" name="BuildingAcquisition_CustomFieldTextValue1_Item2" type="xs:string"/>
            <xs:element minOccurs="0" name="BuildingAcquisition_CustomFieldTextValue1_Item3" type="xs:string"/>
            <xs:element minOccurs="0" name="BuildingAcquisition_CustomFieldTextValue1_Item4" type="xs:string"/>
            <xs:element minOccurs="0" name="BuildingAcquisition_CustomFieldTextValue1_Item5" type="xs:string"/>
            <xs:element minOccurs="0" name="BuildingAcquisition_CustomFieldTextValue1_Item6" type="xs:string"/>
            <xs:element minOccurs="0" name="BuildingAcquisition_CustomFieldTextValue1_Item7" type="xs:string"/>
            <xs:element minOccurs="0" name="BuildingAcquisition_CustomFieldTextValue1_Item8" type="xs:string"/>
            <xs:element minOccurs="0" name="BuildingAcquisition_CustomFieldTextValue1_Item9" type="xs:string"/>
            <xs:element minOccurs="0" name="BuildingAcquisition_CustomFieldTextValue1_Item10" type="xs:string"/>
            <xs:element minOccurs="0" name="BuildingAcquisition_CustomFieldTextValue10_Item1" type="xs:string"/>
            <xs:element minOccurs="0" name="BuildingAcquisition_CustomFieldTextValue10_Item2" type="xs:string"/>
            <xs:element minOccurs="0" name="BuildingAcquisition_CustomFieldTextValue10_Item3" type="xs:string"/>
            <xs:element minOccurs="0" name="BuildingAcquisition_CustomFieldTextValue10_Item4" type="xs:string"/>
            <xs:element minOccurs="0" name="BuildingAcquisition_CustomFieldTextValue10_Item5" type="xs:string"/>
            <xs:element minOccurs="0" name="BuildingAcquisition_CustomFieldTextValue10_Item6" type="xs:string"/>
            <xs:element minOccurs="0" name="BuildingAcquisition_CustomFieldTextValue10_Item7" type="xs:string"/>
            <xs:element minOccurs="0" name="BuildingAcquisition_CustomFieldTextValue10_Item8" type="xs:string"/>
            <xs:element minOccurs="0" name="BuildingAcquisition_CustomFieldTextValue10_Item9" type="xs:string"/>
            <xs:element minOccurs="0" name="BuildingAcquisition_CustomFieldTextValue10_Item10" type="xs:string"/>
            <xs:element minOccurs="0" name="BuildingAcquisition_CustomFieldTextValue11_Item1" type="xs:string"/>
            <xs:element minOccurs="0" name="BuildingAcquisition_CustomFieldTextValue11_Item2" type="xs:string"/>
            <xs:element minOccurs="0" name="BuildingAcquisition_CustomFieldTextValue11_Item3" type="xs:string"/>
            <xs:element minOccurs="0" name="BuildingAcquisition_CustomFieldTextValue11_Item4" type="xs:string"/>
            <xs:element minOccurs="0" name="BuildingAcquisition_CustomFieldTextValue11_Item5" type="xs:string"/>
            <xs:element minOccurs="0" name="BuildingAcquisition_CustomFieldTextValue11_Item6" type="xs:string"/>
            <xs:element minOccurs="0" name="BuildingAcquisition_CustomFieldTextValue11_Item7" type="xs:string"/>
            <xs:element minOccurs="0" name="BuildingAcquisition_CustomFieldTextValue11_Item8" type="xs:string"/>
            <xs:element minOccurs="0" name="BuildingAcquisition_CustomFieldTextValue11_Item9" type="xs:string"/>
            <xs:element minOccurs="0" name="BuildingAcquisition_CustomFieldTextValue11_Item10" type="xs:string"/>
            <xs:element minOccurs="0" name="BuildingAcquisition_CustomFieldTextValue12_Item1" type="xs:string"/>
            <xs:element minOccurs="0" name="BuildingAcquisition_CustomFieldTextValue12_Item2" type="xs:string"/>
            <xs:element minOccurs="0" name="BuildingAcquisition_CustomFieldTextValue12_Item3" type="xs:string"/>
            <xs:element minOccurs="0" name="BuildingAcquisition_CustomFieldTextValue12_Item4" type="xs:string"/>
            <xs:element minOccurs="0" name="BuildingAcquisition_CustomFieldTextValue12_Item5" type="xs:string"/>
            <xs:element minOccurs="0" name="BuildingAcquisition_CustomFieldTextValue12_Item6" type="xs:string"/>
            <xs:element minOccurs="0" name="BuildingAcquisition_CustomFieldTextValue12_Item7" type="xs:string"/>
            <xs:element minOccurs="0" name="BuildingAcquisition_CustomFieldTextValue12_Item8" type="xs:string"/>
            <xs:element minOccurs="0" name="BuildingAcquisition_CustomFieldTextValue12_Item9" type="xs:string"/>
            <xs:element minOccurs="0" name="BuildingAcquisition_CustomFieldTextValue12_Item10" type="xs:string"/>
            <xs:element minOccurs="0" name="BuildingAcquisition_CustomFieldTextValue13_Item1" type="xs:string"/>
            <xs:element minOccurs="0" name="BuildingAcquisition_CustomFieldTextValue13_Item2" type="xs:string"/>
            <xs:element minOccurs="0" name="BuildingAcquisition_CustomFieldTextValue13_Item3" type="xs:string"/>
            <xs:element minOccurs="0" name="BuildingAcquisition_CustomFieldTextValue13_Item4" type="xs:string"/>
            <xs:element minOccurs="0" name="BuildingAcquisition_CustomFieldTextValue13_Item5" type="xs:string"/>
            <xs:element minOccurs="0" name="BuildingAcquisition_CustomFieldTextValue13_Item6" type="xs:string"/>
            <xs:element minOccurs="0" name="BuildingAcquisition_CustomFieldTextValue13_Item7" type="xs:string"/>
            <xs:element minOccurs="0" name="BuildingAcquisition_CustomFieldTextValue13_Item8" type="xs:string"/>
            <xs:element minOccurs="0" name="BuildingAcquisition_CustomFieldTextValue13_Item9" type="xs:string"/>
            <xs:element minOccurs="0" name="BuildingAcquisition_CustomFieldTextValue13_Item10" type="xs:string"/>
            <xs:element minOccurs="0" name="BuildingAcquisition_CustomFieldTextValue14_Item1" type="xs:string"/>
            <xs:element minOccurs="0" name="BuildingAcquisition_CustomFieldTextValue14_Item2" type="xs:string"/>
            <xs:element minOccurs="0" name="BuildingAcquisition_CustomFieldTextValue14_Item3" type="xs:string"/>
            <xs:element minOccurs="0" name="BuildingAcquisition_CustomFieldTextValue14_Item4" type="xs:string"/>
            <xs:element minOccurs="0" name="BuildingAcquisition_CustomFieldTextValue14_Item5" type="xs:string"/>
            <xs:element minOccurs="0" name="BuildingAcquisition_CustomFieldTextValue14_Item6" type="xs:string"/>
            <xs:element minOccurs="0" name="BuildingAcquisition_CustomFieldTextValue14_Item7" type="xs:string"/>
            <xs:element minOccurs="0" name="BuildingAcquisition_CustomFieldTextValue14_Item8" type="xs:string"/>
            <xs:element minOccurs="0" name="BuildingAcquisition_CustomFieldTextValue14_Item9" type="xs:string"/>
            <xs:element minOccurs="0" name="BuildingAcquisition_CustomFieldTextValue14_Item10" type="xs:string"/>
            <xs:element minOccurs="0" name="BuildingAcquisition_CustomFieldTextValue15_Item1" type="xs:string"/>
            <xs:element minOccurs="0" name="BuildingAcquisition_CustomFieldTextValue15_Item2" type="xs:string"/>
            <xs:element minOccurs="0" name="BuildingAcquisition_CustomFieldTextValue15_Item3" type="xs:string"/>
            <xs:element minOccurs="0" name="BuildingAcquisition_CustomFieldTextValue15_Item4" type="xs:string"/>
            <xs:element minOccurs="0" name="BuildingAcquisition_CustomFieldTextValue15_Item5" type="xs:string"/>
            <xs:element minOccurs="0" name="BuildingAcquisition_CustomFieldTextValue15_Item6" type="xs:string"/>
            <xs:element minOccurs="0" name="BuildingAcquisition_CustomFieldTextValue15_Item7" type="xs:string"/>
            <xs:element minOccurs="0" name="BuildingAcquisition_CustomFieldTextValue15_Item8" type="xs:string"/>
            <xs:element minOccurs="0" name="BuildingAcquisition_CustomFieldTextValue15_Item9" type="xs:string"/>
            <xs:element minOccurs="0" name="BuildingAcquisition_CustomFieldTextValue15_Item10" type="xs:string"/>
            <xs:element minOccurs="0" name="BuildingAcquisition_CustomFieldTextValue2_Item1" type="xs:string"/>
            <xs:element minOccurs="0" name="BuildingAcquisition_CustomFieldTextValue2_Item2" type="xs:string"/>
            <xs:element minOccurs="0" name="BuildingAcquisition_CustomFieldTextValue2_Item3" type="xs:string"/>
            <xs:element minOccurs="0" name="BuildingAcquisition_CustomFieldTextValue2_Item4" type="xs:string"/>
            <xs:element minOccurs="0" name="BuildingAcquisition_CustomFieldTextValue2_Item5" type="xs:string"/>
            <xs:element minOccurs="0" name="BuildingAcquisition_CustomFieldTextValue2_Item6" type="xs:string"/>
            <xs:element minOccurs="0" name="BuildingAcquisition_CustomFieldTextValue2_Item7" type="xs:string"/>
            <xs:element minOccurs="0" name="BuildingAcquisition_CustomFieldTextValue2_Item8" type="xs:string"/>
            <xs:element minOccurs="0" name="BuildingAcquisition_CustomFieldTextValue2_Item9" type="xs:string"/>
            <xs:element minOccurs="0" name="BuildingAcquisition_CustomFieldTextValue2_Item10" type="xs:string"/>
            <xs:element minOccurs="0" name="BuildingAcquisition_CustomFieldTextValue3_Item1" type="xs:string"/>
            <xs:element minOccurs="0" name="BuildingAcquisition_CustomFieldTextValue3_Item2" type="xs:string"/>
            <xs:element minOccurs="0" name="BuildingAcquisition_CustomFieldTextValue3_Item3" type="xs:string"/>
            <xs:element minOccurs="0" name="BuildingAcquisition_CustomFieldTextValue3_Item4" type="xs:string"/>
            <xs:element minOccurs="0" name="BuildingAcquisition_CustomFieldTextValue3_Item5" type="xs:string"/>
            <xs:element minOccurs="0" name="BuildingAcquisition_CustomFieldTextValue3_Item6" type="xs:string"/>
            <xs:element minOccurs="0" name="BuildingAcquisition_CustomFieldTextValue3_Item7" type="xs:string"/>
            <xs:element minOccurs="0" name="BuildingAcquisition_CustomFieldTextValue3_Item8" type="xs:string"/>
            <xs:element minOccurs="0" name="BuildingAcquisition_CustomFieldTextValue3_Item9" type="xs:string"/>
            <xs:element minOccurs="0" name="BuildingAcquisition_CustomFieldTextValue3_Item10" type="xs:string"/>
            <xs:element minOccurs="0" name="BuildingAcquisition_CustomFieldTextValue4_Item1" type="xs:string"/>
            <xs:element minOccurs="0" name="BuildingAcquisition_CustomFieldTextValue4_Item2" type="xs:string"/>
            <xs:element minOccurs="0" name="BuildingAcquisition_CustomFieldTextValue4_Item3" type="xs:string"/>
            <xs:element minOccurs="0" name="BuildingAcquisition_CustomFieldTextValue4_Item4" type="xs:string"/>
            <xs:element minOccurs="0" name="BuildingAcquisition_CustomFieldTextValue4_Item5" type="xs:string"/>
            <xs:element minOccurs="0" name="BuildingAcquisition_CustomFieldTextValue4_Item6" type="xs:string"/>
            <xs:element minOccurs="0" name="BuildingAcquisition_CustomFieldTextValue4_Item7" type="xs:string"/>
            <xs:element minOccurs="0" name="BuildingAcquisition_CustomFieldTextValue4_Item8" type="xs:string"/>
            <xs:element minOccurs="0" name="BuildingAcquisition_CustomFieldTextValue4_Item9" type="xs:string"/>
            <xs:element minOccurs="0" name="BuildingAcquisition_CustomFieldTextValue4_Item10" type="xs:string"/>
            <xs:element minOccurs="0" name="BuildingAcquisition_CustomFieldTextValue5_Item1" type="xs:string"/>
            <xs:element minOccurs="0" name="BuildingAcquisition_CustomFieldTextValue5_Item2" type="xs:string"/>
            <xs:element minOccurs="0" name="BuildingAcquisition_CustomFieldTextValue5_Item3" type="xs:string"/>
            <xs:element minOccurs="0" name="BuildingAcquisition_CustomFieldTextValue5_Item4" type="xs:string"/>
            <xs:element minOccurs="0" name="BuildingAcquisition_CustomFieldTextValue5_Item5" type="xs:string"/>
            <xs:element minOccurs="0" name="BuildingAcquisition_CustomFieldTextValue5_Item6" type="xs:string"/>
            <xs:element minOccurs="0" name="BuildingAcquisition_CustomFieldTextValue5_Item7" type="xs:string"/>
            <xs:element minOccurs="0" name="BuildingAcquisition_CustomFieldTextValue5_Item8" type="xs:string"/>
            <xs:element minOccurs="0" name="BuildingAcquisition_CustomFieldTextValue5_Item9" type="xs:string"/>
            <xs:element minOccurs="0" name="BuildingAcquisition_CustomFieldTextValue5_Item10" type="xs:string"/>
            <xs:element minOccurs="0" name="BuildingAcquisition_CustomFieldTextValue6_Item1" type="xs:string"/>
            <xs:element minOccurs="0" name="BuildingAcquisition_CustomFieldTextValue6_Item2" type="xs:string"/>
            <xs:element minOccurs="0" name="BuildingAcquisition_CustomFieldTextValue6_Item3" type="xs:string"/>
            <xs:element minOccurs="0" name="BuildingAcquisition_CustomFieldTextValue6_Item4" type="xs:string"/>
            <xs:element minOccurs="0" name="BuildingAcquisition_CustomFieldTextValue6_Item5" type="xs:string"/>
            <xs:element minOccurs="0" name="BuildingAcquisition_CustomFieldTextValue6_Item6" type="xs:string"/>
            <xs:element minOccurs="0" name="BuildingAcquisition_CustomFieldTextValue6_Item7" type="xs:string"/>
            <xs:element minOccurs="0" name="BuildingAcquisition_CustomFieldTextValue6_Item8" type="xs:string"/>
            <xs:element minOccurs="0" name="BuildingAcquisition_CustomFieldTextValue6_Item9" type="xs:string"/>
            <xs:element minOccurs="0" name="BuildingAcquisition_CustomFieldTextValue6_Item10" type="xs:string"/>
            <xs:element minOccurs="0" name="BuildingAcquisition_CustomFieldTextValue7_Item1" type="xs:string"/>
            <xs:element minOccurs="0" name="BuildingAcquisition_CustomFieldTextValue7_Item2" type="xs:string"/>
            <xs:element minOccurs="0" name="BuildingAcquisition_CustomFieldTextValue7_Item3" type="xs:string"/>
            <xs:element minOccurs="0" name="BuildingAcquisition_CustomFieldTextValue7_Item4" type="xs:string"/>
            <xs:element minOccurs="0" name="BuildingAcquisition_CustomFieldTextValue7_Item5" type="xs:string"/>
            <xs:element minOccurs="0" name="BuildingAcquisition_CustomFieldTextValue7_Item6" type="xs:string"/>
            <xs:element minOccurs="0" name="BuildingAcquisition_CustomFieldTextValue7_Item7" type="xs:string"/>
            <xs:element minOccurs="0" name="BuildingAcquisition_CustomFieldTextValue7_Item8" type="xs:string"/>
            <xs:element minOccurs="0" name="BuildingAcquisition_CustomFieldTextValue7_Item9" type="xs:string"/>
            <xs:element minOccurs="0" name="BuildingAcquisition_CustomFieldTextValue7_Item10" type="xs:string"/>
            <xs:element minOccurs="0" name="BuildingAcquisition_CustomFieldTextValue8_Item1" type="xs:string"/>
            <xs:element minOccurs="0" name="BuildingAcquisition_CustomFieldTextValue8_Item2" type="xs:string"/>
            <xs:element minOccurs="0" name="BuildingAcquisition_CustomFieldTextValue8_Item3" type="xs:string"/>
            <xs:element minOccurs="0" name="BuildingAcquisition_CustomFieldTextValue8_Item4" type="xs:string"/>
            <xs:element minOccurs="0" name="BuildingAcquisition_CustomFieldTextValue8_Item5" type="xs:string"/>
            <xs:element minOccurs="0" name="BuildingAcquisition_CustomFieldTextValue8_Item6" type="xs:string"/>
            <xs:element minOccurs="0" name="BuildingAcquisition_CustomFieldTextValue8_Item7" type="xs:string"/>
            <xs:element minOccurs="0" name="BuildingAcquisition_CustomFieldTextValue8_Item8" type="xs:string"/>
            <xs:element minOccurs="0" name="BuildingAcquisition_CustomFieldTextValue8_Item9" type="xs:string"/>
            <xs:element minOccurs="0" name="BuildingAcquisition_CustomFieldTextValue8_Item10" type="xs:string"/>
            <xs:element minOccurs="0" name="BuildingAcquisition_CustomFieldTextValue9_Item1" type="xs:string"/>
            <xs:element minOccurs="0" name="BuildingAcquisition_CustomFieldTextValue9_Item2" type="xs:string"/>
            <xs:element minOccurs="0" name="BuildingAcquisition_CustomFieldTextValue9_Item3" type="xs:string"/>
            <xs:element minOccurs="0" name="BuildingAcquisition_CustomFieldTextValue9_Item4" type="xs:string"/>
            <xs:element minOccurs="0" name="BuildingAcquisition_CustomFieldTextValue9_Item5" type="xs:string"/>
            <xs:element minOccurs="0" name="BuildingAcquisition_CustomFieldTextValue9_Item6" type="xs:string"/>
            <xs:element minOccurs="0" name="BuildingAcquisition_CustomFieldTextValue9_Item7" type="xs:string"/>
            <xs:element minOccurs="0" name="BuildingAcquisition_CustomFieldTextValue9_Item8" type="xs:string"/>
            <xs:element minOccurs="0" name="BuildingAcquisition_CustomFieldTextValue9_Item9" type="xs:string"/>
            <xs:element minOccurs="0" name="BuildingAcquisition_CustomFieldTextValue9_Item10" type="xs:string"/>
            <xs:element minOccurs="0" name="BuildingAcquisition_NumberOfUnits_Item1" type="xs:int"/>
            <xs:element minOccurs="0" name="BuildingAcquisition_NumberOfUnits_Item2" type="xs:int"/>
            <xs:element minOccurs="0" name="BuildingAcquisition_NumberOfUnits_Item3" type="xs:int"/>
            <xs:element minOccurs="0" name="BuildingAcquisition_NumberOfUnits_Item4" type="xs:int"/>
            <xs:element minOccurs="0" name="BuildingAcquisition_NumberOfUnits_Item5" type="xs:int"/>
            <xs:element minOccurs="0" name="BuildingAcquisition_NumberOfUnits_Item6" type="xs:int"/>
            <xs:element minOccurs="0" name="BuildingAcquisition_NumberOfUnits_Item7" type="xs:int"/>
            <xs:element minOccurs="0" name="BuildingAcquisition_NumberOfUnits_Item8" type="xs:int"/>
            <xs:element minOccurs="0" name="BuildingAcquisition_NumberOfUnits_Item9" type="xs:int"/>
            <xs:element minOccurs="0" name="BuildingAcquisition_NumberOfUnits_Item10" type="xs:int"/>
            <xs:element minOccurs="0" name="BuildingAcquisition_ProposedAcquisitionDate_Item1" type="xs:date"/>
            <xs:element minOccurs="0" name="BuildingAcquisition_ProposedAcquisitionDate_Item2" type="xs:date"/>
            <xs:element minOccurs="0" name="BuildingAcquisition_ProposedAcquisitionDate_Item3" type="xs:date"/>
            <xs:element minOccurs="0" name="BuildingAcquisition_ProposedAcquisitionDate_Item4" type="xs:date"/>
            <xs:element minOccurs="0" name="BuildingAcquisition_ProposedAcquisitionDate_Item5" type="xs:date"/>
            <xs:element minOccurs="0" name="BuildingAcquisition_ProposedAcquisitionDate_Item6" type="xs:date"/>
            <xs:element minOccurs="0" name="BuildingAcquisition_ProposedAcquisitionDate_Item7" type="xs:date"/>
            <xs:element minOccurs="0" name="BuildingAcquisition_ProposedAcquisitionDate_Item8" type="xs:date"/>
            <xs:element minOccurs="0" name="BuildingAcquisition_ProposedAcquisitionDate_Item9" type="xs:date"/>
            <xs:element minOccurs="0" name="BuildingAcquisition_ProposedAcquisitionDate_Item10" type="xs:date"/>
            <xs:element minOccurs="0" name="BuildingAcquisitionInformation_AcquiredFrom" type="xs:int"/>
            <xs:element minOccurs="0" name="BuildingAcquisitionInformation_AcquiredFromRelatedParty" type="xs:boolean"/>
            <xs:element minOccurs="0" name="BuildingAcquisitionInformation_CustomFieldBitValue1" type="xs:boolean"/>
            <xs:element minOccurs="0" name="BuildingAcquisitionInformation_CustomFieldBitValue2" type="xs:boolean"/>
            <xs:element minOccurs="0" name="BuildingAcquisitionInformation_CustomFieldBitValue3" type="xs:boolean"/>
            <xs:element minOccurs="0" name="BuildingAcquisitionInformation_CustomFieldBitValue4" type="xs:boolean"/>
            <xs:element minOccurs="0" name="BuildingAcquisitionInformation_CustomFieldBitValue5" type="xs:boolean"/>
            <xs:element minOccurs="0" name="BuildingAcquisitionInformation_CustomFieldDateValue1" type="xs:date"/>
            <xs:element minOccurs="0" name="BuildingAcquisitionInformation_CustomFieldDateValue2" type="xs:date"/>
            <xs:element minOccurs="0" name="BuildingAcquisitionInformation_CustomFieldDateValue3" type="xs:date"/>
            <xs:element minOccurs="0" name="BuildingAcquisitionInformation_CustomFieldDateValue4" type="xs:date"/>
            <xs:element minOccurs="0" name="BuildingAcquisitionInformation_CustomFieldDateValue5" type="xs:date"/>
            <xs:element minOccurs="0" name="BuildingAcquisitionInformation_CustomFieldDecimalValue1" type="xs:decimal"/>
            <xs:element minOccurs="0" name="BuildingAcquisitionInformation_CustomFieldDecimalValue2" type="xs:decimal"/>
            <xs:element minOccurs="0" name="BuildingAcquisitionInformation_CustomFieldDecimalValue3" type="xs:decimal"/>
            <xs:element minOccurs="0" name="BuildingAcquisitionInformation_CustomFieldDecimalValue4" type="xs:decimal"/>
            <xs:element minOccurs="0" name="BuildingAcquisitionInformation_CustomFieldDecimalValue5" type="xs:decimal"/>
            <xs:element minOccurs="0" name="BuildingAcquisitionInformation_CustomFieldNumericValue1" type="xs:decimal"/>
            <xs:element minOccurs="0" name="BuildingAcquisitionInformation_CustomFieldNumericValue2" type="xs:decimal"/>
            <xs:element minOccurs="0" name="BuildingAcquisitionInformation_CustomFieldNumericValue3" type="xs:decimal"/>
            <xs:element minOccurs="0" name="BuildingAcquisitionInformation_CustomFieldNumericValue4" type="xs:decimal"/>
            <xs:element minOccurs="0" name="BuildingAcquisitionInformation_CustomFieldNumericValue5" type="xs:decimal"/>
            <xs:element minOccurs="0" name="BuildingAcquisitionInformation_CustomFieldTextValue1" type="xs:string"/>
            <xs:element minOccurs="0" name="BuildingAcquisitionInformation_CustomFieldTextValue10" type="xs:string"/>
            <xs:element minOccurs="0" name="BuildingAcquisitionInformation_CustomFieldTextValue11" type="xs:string"/>
            <xs:element minOccurs="0" name="BuildingAcquisitionInformation_CustomFieldTextValue12" type="xs:string"/>
            <xs:element minOccurs="0" name="BuildingAcquisitionInformation_CustomFieldTextValue13" type="xs:string"/>
            <xs:element minOccurs="0" name="BuildingAcquisitionInformation_CustomFieldTextValue14" type="xs:string"/>
            <xs:element minOccurs="0" name="BuildingAcquisitionInformation_CustomFieldTextValue15" type="xs:string"/>
            <xs:element minOccurs="0" name="BuildingAcquisitionInformation_CustomFieldTextValue2" type="xs:string"/>
            <xs:element minOccurs="0" name="BuildingAcquisitionInformation_CustomFieldTextValue3" type="xs:string"/>
            <xs:element minOccurs="0" name="BuildingAcquisitionInformation_CustomFieldTextValue4" type="xs:string"/>
            <xs:element minOccurs="0" name="BuildingAcquisitionInformation_CustomFieldTextValue5" type="xs:string"/>
            <xs:element minOccurs="0" name="BuildingAcquisitionInformation_CustomFieldTextValue6" type="xs:string"/>
            <xs:element minOccurs="0" name="BuildingAcquisitionInformation_CustomFieldTextValue7" type="xs:string"/>
            <xs:element minOccurs="0" name="BuildingAcquisitionInformation_CustomFieldTextValue8" type="xs:string"/>
            <xs:element minOccurs="0" name="BuildingAcquisitionInformation_CustomFieldTextValue9" type="xs:string"/>
            <xs:element minOccurs="0" name="BuildingAcquisitionInformation_HaveAnyRelocationOrDisplacementOfTenants" type="xs:boolean"/>
            <xs:element minOccurs="0" name="ConstructionFinancing_Amount_Item1" type="xs:decimal"/>
            <xs:element minOccurs="0" name="ConstructionFinancing_Amount_Item2" type="xs:decimal"/>
            <xs:element minOccurs="0" name="ConstructionFinancing_Amount_Item3" type="xs:decimal"/>
            <xs:element minOccurs="0" name="ConstructionFinancing_Amount_Item4" type="xs:decimal"/>
            <xs:element minOccurs="0" name="ConstructionFinancing_Amount_Item5" type="xs:decimal"/>
            <xs:element minOccurs="0" name="ConstructionFinancing_Amount_Item6" type="xs:decimal"/>
            <xs:element minOccurs="0" name="ConstructionFinancing_Amount_Item7" type="xs:decimal"/>
            <xs:element minOccurs="0" name="ConstructionFinancing_Amount_Item8" type="xs:decimal"/>
            <xs:element minOccurs="0" name="ConstructionFinancing_Amount_Item9" type="xs:decimal"/>
            <xs:element minOccurs="0" name="ConstructionFinancing_Amount_Item10" type="xs:decimal"/>
            <xs:element minOccurs="0" name="ConstructionFinancing_ContactPersonName_Item1" type="xs:string"/>
            <xs:element minOccurs="0" name="ConstructionFinancing_ContactPersonName_Item2" type="xs:string"/>
            <xs:element minOccurs="0" name="ConstructionFinancing_ContactPersonName_Item3" type="xs:string"/>
            <xs:element minOccurs="0" name="ConstructionFinancing_ContactPersonName_Item4" type="xs:string"/>
            <xs:element minOccurs="0" name="ConstructionFinancing_ContactPersonName_Item5" type="xs:string"/>
            <xs:element minOccurs="0" name="ConstructionFinancing_ContactPersonName_Item6" type="xs:string"/>
            <xs:element minOccurs="0" name="ConstructionFinancing_ContactPersonName_Item7" type="xs:string"/>
            <xs:element minOccurs="0" name="ConstructionFinancing_ContactPersonName_Item8" type="xs:string"/>
            <xs:element minOccurs="0" name="ConstructionFinancing_ContactPersonName_Item9" type="xs:string"/>
            <xs:element minOccurs="0" name="ConstructionFinancing_ContactPersonName_Item10" type="xs:string"/>
            <xs:element minOccurs="0" name="ConstructionFinancing_ContactPersonTelephone_Item1" type="xs:string"/>
            <xs:element minOccurs="0" name="ConstructionFinancing_ContactPersonTelephone_Item2" type="xs:string"/>
            <xs:element minOccurs="0" name="ConstructionFinancing_ContactPersonTelephone_Item3" type="xs:string"/>
            <xs:element minOccurs="0" name="ConstructionFinancing_ContactPersonTelephone_Item4" type="xs:string"/>
            <xs:element minOccurs="0" name="ConstructionFinancing_ContactPersonTelephone_Item5" type="xs:string"/>
            <xs:element minOccurs="0" name="ConstructionFinancing_ContactPersonTelephone_Item6" type="xs:string"/>
            <xs:element minOccurs="0" name="ConstructionFinancing_ContactPersonTelephone_Item7" type="xs:string"/>
            <xs:element minOccurs="0" name="ConstructionFinancing_ContactPersonTelephone_Item8" type="xs:string"/>
            <xs:element minOccurs="0" name="ConstructionFinancing_ContactPersonTelephone_Item9" type="xs:string"/>
            <xs:element minOccurs="0" name="ConstructionFinancing_ContactPersonTelephone_Item10" type="xs:string"/>
            <xs:element minOccurs="0" name="ConstructionFinancing_CustomFieldBitValue1_Item1" type="xs:boolean"/>
            <xs:element minOccurs="0" name="ConstructionFinancing_CustomFieldBitValue1_Item2" type="xs:boolean"/>
            <xs:element minOccurs="0" name="ConstructionFinancing_CustomFieldBitValue1_Item3" type="xs:boolean"/>
            <xs:element minOccurs="0" name="ConstructionFinancing_CustomFieldBitValue1_Item4" type="xs:boolean"/>
            <xs:element minOccurs="0" name="ConstructionFinancing_CustomFieldBitValue1_Item5" type="xs:boolean"/>
            <xs:element minOccurs="0" name="ConstructionFinancing_CustomFieldBitValue1_Item6" type="xs:boolean"/>
            <xs:element minOccurs="0" name="ConstructionFinancing_CustomFieldBitValue1_Item7" type="xs:boolean"/>
            <xs:element minOccurs="0" name="ConstructionFinancing_CustomFieldBitValue1_Item8" type="xs:boolean"/>
            <xs:element minOccurs="0" name="ConstructionFinancing_CustomFieldBitValue1_Item9" type="xs:boolean"/>
            <xs:element minOccurs="0" name="ConstructionFinancing_CustomFieldBitValue1_Item10" type="xs:boolean"/>
            <xs:element minOccurs="0" name="ConstructionFinancing_CustomFieldBitValue2_Item1" type="xs:boolean"/>
            <xs:element minOccurs="0" name="ConstructionFinancing_CustomFieldBitValue2_Item2" type="xs:boolean"/>
            <xs:element minOccurs="0" name="ConstructionFinancing_CustomFieldBitValue2_Item3" type="xs:boolean"/>
            <xs:element minOccurs="0" name="ConstructionFinancing_CustomFieldBitValue2_Item4" type="xs:boolean"/>
            <xs:element minOccurs="0" name="ConstructionFinancing_CustomFieldBitValue2_Item5" type="xs:boolean"/>
            <xs:element minOccurs="0" name="ConstructionFinancing_CustomFieldBitValue2_Item6" type="xs:boolean"/>
            <xs:element minOccurs="0" name="ConstructionFinancing_CustomFieldBitValue2_Item7" type="xs:boolean"/>
            <xs:element minOccurs="0" name="ConstructionFinancing_CustomFieldBitValue2_Item8" type="xs:boolean"/>
            <xs:element minOccurs="0" name="ConstructionFinancing_CustomFieldBitValue2_Item9" type="xs:boolean"/>
            <xs:element minOccurs="0" name="ConstructionFinancing_CustomFieldBitValue2_Item10" type="xs:boolean"/>
            <xs:element minOccurs="0" name="ConstructionFinancing_CustomFieldBitValue3_Item1" type="xs:boolean"/>
            <xs:element minOccurs="0" name="ConstructionFinancing_CustomFieldBitValue3_Item2" type="xs:boolean"/>
            <xs:element minOccurs="0" name="ConstructionFinancing_CustomFieldBitValue3_Item3" type="xs:boolean"/>
            <xs:element minOccurs="0" name="ConstructionFinancing_CustomFieldBitValue3_Item4" type="xs:boolean"/>
            <xs:element minOccurs="0" name="ConstructionFinancing_CustomFieldBitValue3_Item5" type="xs:boolean"/>
            <xs:element minOccurs="0" name="ConstructionFinancing_CustomFieldBitValue3_Item6" type="xs:boolean"/>
            <xs:element minOccurs="0" name="ConstructionFinancing_CustomFieldBitValue3_Item7" type="xs:boolean"/>
            <xs:element minOccurs="0" name="ConstructionFinancing_CustomFieldBitValue3_Item8" type="xs:boolean"/>
            <xs:element minOccurs="0" name="ConstructionFinancing_CustomFieldBitValue3_Item9" type="xs:boolean"/>
            <xs:element minOccurs="0" name="ConstructionFinancing_CustomFieldBitValue3_Item10" type="xs:boolean"/>
            <xs:element minOccurs="0" name="ConstructionFinancing_CustomFieldBitValue4_Item1" type="xs:boolean"/>
            <xs:element minOccurs="0" name="ConstructionFinancing_CustomFieldBitValue4_Item2" type="xs:boolean"/>
            <xs:element minOccurs="0" name="ConstructionFinancing_CustomFieldBitValue4_Item3" type="xs:boolean"/>
            <xs:element minOccurs="0" name="ConstructionFinancing_CustomFieldBitValue4_Item4" type="xs:boolean"/>
            <xs:element minOccurs="0" name="ConstructionFinancing_CustomFieldBitValue4_Item5" type="xs:boolean"/>
            <xs:element minOccurs="0" name="ConstructionFinancing_CustomFieldBitValue4_Item6" type="xs:boolean"/>
            <xs:element minOccurs="0" name="ConstructionFinancing_CustomFieldBitValue4_Item7" type="xs:boolean"/>
            <xs:element minOccurs="0" name="ConstructionFinancing_CustomFieldBitValue4_Item8" type="xs:boolean"/>
            <xs:element minOccurs="0" name="ConstructionFinancing_CustomFieldBitValue4_Item9" type="xs:boolean"/>
            <xs:element minOccurs="0" name="ConstructionFinancing_CustomFieldBitValue4_Item10" type="xs:boolean"/>
            <xs:element minOccurs="0" name="ConstructionFinancing_CustomFieldBitValue5_Item1" type="xs:boolean"/>
            <xs:element minOccurs="0" name="ConstructionFinancing_CustomFieldBitValue5_Item2" type="xs:boolean"/>
            <xs:element minOccurs="0" name="ConstructionFinancing_CustomFieldBitValue5_Item3" type="xs:boolean"/>
            <xs:element minOccurs="0" name="ConstructionFinancing_CustomFieldBitValue5_Item4" type="xs:boolean"/>
            <xs:element minOccurs="0" name="ConstructionFinancing_CustomFieldBitValue5_Item5" type="xs:boolean"/>
            <xs:element minOccurs="0" name="ConstructionFinancing_CustomFieldBitValue5_Item6" type="xs:boolean"/>
            <xs:element minOccurs="0" name="ConstructionFinancing_CustomFieldBitValue5_Item7" type="xs:boolean"/>
            <xs:element minOccurs="0" name="ConstructionFinancing_CustomFieldBitValue5_Item8" type="xs:boolean"/>
            <xs:element minOccurs="0" name="ConstructionFinancing_CustomFieldBitValue5_Item9" type="xs:boolean"/>
            <xs:element minOccurs="0" name="ConstructionFinancing_CustomFieldBitValue5_Item10" type="xs:boolean"/>
            <xs:element minOccurs="0" name="ConstructionFinancing_CustomFieldDateValue1_Item1" type="xs:date"/>
            <xs:element minOccurs="0" name="ConstructionFinancing_CustomFieldDateValue1_Item2" type="xs:date"/>
            <xs:element minOccurs="0" name="ConstructionFinancing_CustomFieldDateValue1_Item3" type="xs:date"/>
            <xs:element minOccurs="0" name="ConstructionFinancing_CustomFieldDateValue1_Item4" type="xs:date"/>
            <xs:element minOccurs="0" name="ConstructionFinancing_CustomFieldDateValue1_Item5" type="xs:date"/>
            <xs:element minOccurs="0" name="ConstructionFinancing_CustomFieldDateValue1_Item6" type="xs:date"/>
            <xs:element minOccurs="0" name="ConstructionFinancing_CustomFieldDateValue1_Item7" type="xs:date"/>
            <xs:element minOccurs="0" name="ConstructionFinancing_CustomFieldDateValue1_Item8" type="xs:date"/>
            <xs:element minOccurs="0" name="ConstructionFinancing_CustomFieldDateValue1_Item9" type="xs:date"/>
            <xs:element minOccurs="0" name="ConstructionFinancing_CustomFieldDateValue1_Item10" type="xs:date"/>
            <xs:element minOccurs="0" name="ConstructionFinancing_CustomFieldDateValue2_Item1" type="xs:date"/>
            <xs:element minOccurs="0" name="ConstructionFinancing_CustomFieldDateValue2_Item2" type="xs:date"/>
            <xs:element minOccurs="0" name="ConstructionFinancing_CustomFieldDateValue2_Item3" type="xs:date"/>
            <xs:element minOccurs="0" name="ConstructionFinancing_CustomFieldDateValue2_Item4" type="xs:date"/>
            <xs:element minOccurs="0" name="ConstructionFinancing_CustomFieldDateValue2_Item5" type="xs:date"/>
            <xs:element minOccurs="0" name="ConstructionFinancing_CustomFieldDateValue2_Item6" type="xs:date"/>
            <xs:element minOccurs="0" name="ConstructionFinancing_CustomFieldDateValue2_Item7" type="xs:date"/>
            <xs:element minOccurs="0" name="ConstructionFinancing_CustomFieldDateValue2_Item8" type="xs:date"/>
            <xs:element minOccurs="0" name="ConstructionFinancing_CustomFieldDateValue2_Item9" type="xs:date"/>
            <xs:element minOccurs="0" name="ConstructionFinancing_CustomFieldDateValue2_Item10" type="xs:date"/>
            <xs:element minOccurs="0" name="ConstructionFinancing_CustomFieldDateValue3_Item1" type="xs:date"/>
            <xs:element minOccurs="0" name="ConstructionFinancing_CustomFieldDateValue3_Item2" type="xs:date"/>
            <xs:element minOccurs="0" name="ConstructionFinancing_CustomFieldDateValue3_Item3" type="xs:date"/>
            <xs:element minOccurs="0" name="ConstructionFinancing_CustomFieldDateValue3_Item4" type="xs:date"/>
            <xs:element minOccurs="0" name="ConstructionFinancing_CustomFieldDateValue3_Item5" type="xs:date"/>
            <xs:element minOccurs="0" name="ConstructionFinancing_CustomFieldDateValue3_Item6" type="xs:date"/>
            <xs:element minOccurs="0" name="ConstructionFinancing_CustomFieldDateValue3_Item7" type="xs:date"/>
            <xs:element minOccurs="0" name="ConstructionFinancing_CustomFieldDateValue3_Item8" type="xs:date"/>
            <xs:element minOccurs="0" name="ConstructionFinancing_CustomFieldDateValue3_Item9" type="xs:date"/>
            <xs:element minOccurs="0" name="ConstructionFinancing_CustomFieldDateValue3_Item10" type="xs:date"/>
            <xs:element minOccurs="0" name="ConstructionFinancing_CustomFieldDateValue4_Item1" type="xs:date"/>
            <xs:element minOccurs="0" name="ConstructionFinancing_CustomFieldDateValue4_Item2" type="xs:date"/>
            <xs:element minOccurs="0" name="ConstructionFinancing_CustomFieldDateValue4_Item3" type="xs:date"/>
            <xs:element minOccurs="0" name="ConstructionFinancing_CustomFieldDateValue4_Item4" type="xs:date"/>
            <xs:element minOccurs="0" name="ConstructionFinancing_CustomFieldDateValue4_Item5" type="xs:date"/>
            <xs:element minOccurs="0" name="ConstructionFinancing_CustomFieldDateValue4_Item6" type="xs:date"/>
            <xs:element minOccurs="0" name="ConstructionFinancing_CustomFieldDateValue4_Item7" type="xs:date"/>
            <xs:element minOccurs="0" name="ConstructionFinancing_CustomFieldDateValue4_Item8" type="xs:date"/>
            <xs:element minOccurs="0" name="ConstructionFinancing_CustomFieldDateValue4_Item9" type="xs:date"/>
            <xs:element minOccurs="0" name="ConstructionFinancing_CustomFieldDateValue4_Item10" type="xs:date"/>
            <xs:element minOccurs="0" name="ConstructionFinancing_CustomFieldDateValue5_Item1" type="xs:date"/>
            <xs:element minOccurs="0" name="ConstructionFinancing_CustomFieldDateValue5_Item2" type="xs:date"/>
            <xs:element minOccurs="0" name="ConstructionFinancing_CustomFieldDateValue5_Item3" type="xs:date"/>
            <xs:element minOccurs="0" name="ConstructionFinancing_CustomFieldDateValue5_Item4" type="xs:date"/>
            <xs:element minOccurs="0" name="ConstructionFinancing_CustomFieldDateValue5_Item5" type="xs:date"/>
            <xs:element minOccurs="0" name="ConstructionFinancing_CustomFieldDateValue5_Item6" type="xs:date"/>
            <xs:element minOccurs="0" name="ConstructionFinancing_CustomFieldDateValue5_Item7" type="xs:date"/>
            <xs:element minOccurs="0" name="ConstructionFinancing_CustomFieldDateValue5_Item8" type="xs:date"/>
            <xs:element minOccurs="0" name="ConstructionFinancing_CustomFieldDateValue5_Item9" type="xs:date"/>
            <xs:element minOccurs="0" name="ConstructionFinancing_CustomFieldDateValue5_Item10" type="xs:date"/>
            <xs:element minOccurs="0" name="ConstructionFinancing_CustomFieldDecimalValue1_Item1" type="xs:decimal"/>
            <xs:element minOccurs="0" name="ConstructionFinancing_CustomFieldDecimalValue1_Item2" type="xs:decimal"/>
            <xs:element minOccurs="0" name="ConstructionFinancing_CustomFieldDecimalValue1_Item3" type="xs:decimal"/>
            <xs:element minOccurs="0" name="ConstructionFinancing_CustomFieldDecimalValue1_Item4" type="xs:decimal"/>
            <xs:element minOccurs="0" name="ConstructionFinancing_CustomFieldDecimalValue1_Item5" type="xs:decimal"/>
            <xs:element minOccurs="0" name="ConstructionFinancing_CustomFieldDecimalValue1_Item6" type="xs:decimal"/>
            <xs:element minOccurs="0" name="ConstructionFinancing_CustomFieldDecimalValue1_Item7" type="xs:decimal"/>
            <xs:element minOccurs="0" name="ConstructionFinancing_CustomFieldDecimalValue1_Item8" type="xs:decimal"/>
            <xs:element minOccurs="0" name="ConstructionFinancing_CustomFieldDecimalValue1_Item9" type="xs:decimal"/>
            <xs:element minOccurs="0" name="ConstructionFinancing_CustomFieldDecimalValue1_Item10" type="xs:decimal"/>
            <xs:element minOccurs="0" name="ConstructionFinancing_CustomFieldDecimalValue2_Item1" type="xs:decimal"/>
            <xs:element minOccurs="0" name="ConstructionFinancing_CustomFieldDecimalValue2_Item2" type="xs:decimal"/>
            <xs:element minOccurs="0" name="ConstructionFinancing_CustomFieldDecimalValue2_Item3" type="xs:decimal"/>
            <xs:element minOccurs="0" name="ConstructionFinancing_CustomFieldDecimalValue2_Item4" type="xs:decimal"/>
            <xs:element minOccurs="0" name="ConstructionFinancing_CustomFieldDecimalValue2_Item5" type="xs:decimal"/>
            <xs:element minOccurs="0" name="ConstructionFinancing_CustomFieldDecimalValue2_Item6" type="xs:decimal"/>
            <xs:element minOccurs="0" name="ConstructionFinancing_CustomFieldDecimalValue2_Item7" type="xs:decimal"/>
            <xs:element minOccurs="0" name="ConstructionFinancing_CustomFieldDecimalValue2_Item8" type="xs:decimal"/>
            <xs:element minOccurs="0" name="ConstructionFinancing_CustomFieldDecimalValue2_Item9" type="xs:decimal"/>
            <xs:element minOccurs="0" name="ConstructionFinancing_CustomFieldDecimalValue2_Item10" type="xs:decimal"/>
            <xs:element minOccurs="0" name="ConstructionFinancing_CustomFieldDecimalValue3_Item1" type="xs:decimal"/>
            <xs:element minOccurs="0" name="ConstructionFinancing_CustomFieldDecimalValue3_Item2" type="xs:decimal"/>
            <xs:element minOccurs="0" name="ConstructionFinancing_CustomFieldDecimalValue3_Item3" type="xs:decimal"/>
            <xs:element minOccurs="0" name="ConstructionFinancing_CustomFieldDecimalValue3_Item4" type="xs:decimal"/>
            <xs:element minOccurs="0" name="ConstructionFinancing_CustomFieldDecimalValue3_Item5" type="xs:decimal"/>
            <xs:element minOccurs="0" name="ConstructionFinancing_CustomFieldDecimalValue3_Item6" type="xs:decimal"/>
            <xs:element minOccurs="0" name="ConstructionFinancing_CustomFieldDecimalValue3_Item7" type="xs:decimal"/>
            <xs:element minOccurs="0" name="ConstructionFinancing_CustomFieldDecimalValue3_Item8" type="xs:decimal"/>
            <xs:element minOccurs="0" name="ConstructionFinancing_CustomFieldDecimalValue3_Item9" type="xs:decimal"/>
            <xs:element minOccurs="0" name="ConstructionFinancing_CustomFieldDecimalValue3_Item10" type="xs:decimal"/>
            <xs:element minOccurs="0" name="ConstructionFinancing_CustomFieldDecimalValue4_Item1" type="xs:decimal"/>
            <xs:element minOccurs="0" name="ConstructionFinancing_CustomFieldDecimalValue4_Item2" type="xs:decimal"/>
            <xs:element minOccurs="0" name="ConstructionFinancing_CustomFieldDecimalValue4_Item3" type="xs:decimal"/>
            <xs:element minOccurs="0" name="ConstructionFinancing_CustomFieldDecimalValue4_Item4" type="xs:decimal"/>
            <xs:element minOccurs="0" name="ConstructionFinancing_CustomFieldDecimalValue4_Item5" type="xs:decimal"/>
            <xs:element minOccurs="0" name="ConstructionFinancing_CustomFieldDecimalValue4_Item6" type="xs:decimal"/>
            <xs:element minOccurs="0" name="ConstructionFinancing_CustomFieldDecimalValue4_Item7" type="xs:decimal"/>
            <xs:element minOccurs="0" name="ConstructionFinancing_CustomFieldDecimalValue4_Item8" type="xs:decimal"/>
            <xs:element minOccurs="0" name="ConstructionFinancing_CustomFieldDecimalValue4_Item9" type="xs:decimal"/>
            <xs:element minOccurs="0" name="ConstructionFinancing_CustomFieldDecimalValue4_Item10" type="xs:decimal"/>
            <xs:element minOccurs="0" name="ConstructionFinancing_CustomFieldDecimalValue5_Item1" type="xs:decimal"/>
            <xs:element minOccurs="0" name="ConstructionFinancing_CustomFieldDecimalValue5_Item2" type="xs:decimal"/>
            <xs:element minOccurs="0" name="ConstructionFinancing_CustomFieldDecimalValue5_Item3" type="xs:decimal"/>
            <xs:element minOccurs="0" name="ConstructionFinancing_CustomFieldDecimalValue5_Item4" type="xs:decimal"/>
            <xs:element minOccurs="0" name="ConstructionFinancing_CustomFieldDecimalValue5_Item5" type="xs:decimal"/>
            <xs:element minOccurs="0" name="ConstructionFinancing_CustomFieldDecimalValue5_Item6" type="xs:decimal"/>
            <xs:element minOccurs="0" name="ConstructionFinancing_CustomFieldDecimalValue5_Item7" type="xs:decimal"/>
            <xs:element minOccurs="0" name="ConstructionFinancing_CustomFieldDecimalValue5_Item8" type="xs:decimal"/>
            <xs:element minOccurs="0" name="ConstructionFinancing_CustomFieldDecimalValue5_Item9" type="xs:decimal"/>
            <xs:element minOccurs="0" name="ConstructionFinancing_CustomFieldDecimalValue5_Item10" type="xs:decimal"/>
            <xs:element minOccurs="0" name="ConstructionFinancing_CustomFieldNumericValue1_Item1" type="xs:decimal"/>
            <xs:element minOccurs="0" name="ConstructionFinancing_CustomFieldNumericValue1_Item2" type="xs:decimal"/>
            <xs:element minOccurs="0" name="ConstructionFinancing_CustomFieldNumericValue1_Item3" type="xs:decimal"/>
            <xs:element minOccurs="0" name="ConstructionFinancing_CustomFieldNumericValue1_Item4" type="xs:decimal"/>
            <xs:element minOccurs="0" name="ConstructionFinancing_CustomFieldNumericValue1_Item5" type="xs:decimal"/>
            <xs:element minOccurs="0" name="ConstructionFinancing_CustomFieldNumericValue1_Item6" type="xs:decimal"/>
            <xs:element minOccurs="0" name="ConstructionFinancing_CustomFieldNumericValue1_Item7" type="xs:decimal"/>
            <xs:element minOccurs="0" name="ConstructionFinancing_CustomFieldNumericValue1_Item8" type="xs:decimal"/>
            <xs:element minOccurs="0" name="ConstructionFinancing_CustomFieldNumericValue1_Item9" type="xs:decimal"/>
            <xs:element minOccurs="0" name="ConstructionFinancing_CustomFieldNumericValue1_Item10" type="xs:decimal"/>
            <xs:element minOccurs="0" name="ConstructionFinancing_CustomFieldNumericValue2_Item1" type="xs:decimal"/>
            <xs:element minOccurs="0" name="ConstructionFinancing_CustomFieldNumericValue2_Item2" type="xs:decimal"/>
            <xs:element minOccurs="0" name="ConstructionFinancing_CustomFieldNumericValue2_Item3" type="xs:decimal"/>
            <xs:element minOccurs="0" name="ConstructionFinancing_CustomFieldNumericValue2_Item4" type="xs:decimal"/>
            <xs:element minOccurs="0" name="ConstructionFinancing_CustomFieldNumericValue2_Item5" type="xs:decimal"/>
            <xs:element minOccurs="0" name="ConstructionFinancing_CustomFieldNumericValue2_Item6" type="xs:decimal"/>
            <xs:element minOccurs="0" name="ConstructionFinancing_CustomFieldNumericValue2_Item7" type="xs:decimal"/>
            <xs:element minOccurs="0" name="ConstructionFinancing_CustomFieldNumericValue2_Item8" type="xs:decimal"/>
            <xs:element minOccurs="0" name="ConstructionFinancing_CustomFieldNumericValue2_Item9" type="xs:decimal"/>
            <xs:element minOccurs="0" name="ConstructionFinancing_CustomFieldNumericValue2_Item10" type="xs:decimal"/>
            <xs:element minOccurs="0" name="ConstructionFinancing_CustomFieldNumericValue3_Item1" type="xs:decimal"/>
            <xs:element minOccurs="0" name="ConstructionFinancing_CustomFieldNumericValue3_Item2" type="xs:decimal"/>
            <xs:element minOccurs="0" name="ConstructionFinancing_CustomFieldNumericValue3_Item3" type="xs:decimal"/>
            <xs:element minOccurs="0" name="ConstructionFinancing_CustomFieldNumericValue3_Item4" type="xs:decimal"/>
            <xs:element minOccurs="0" name="ConstructionFinancing_CustomFieldNumericValue3_Item5" type="xs:decimal"/>
            <xs:element minOccurs="0" name="ConstructionFinancing_CustomFieldNumericValue3_Item6" type="xs:decimal"/>
            <xs:element minOccurs="0" name="ConstructionFinancing_CustomFieldNumericValue3_Item7" type="xs:decimal"/>
            <xs:element minOccurs="0" name="ConstructionFinancing_CustomFieldNumericValue3_Item8" type="xs:decimal"/>
            <xs:element minOccurs="0" name="ConstructionFinancing_CustomFieldNumericValue3_Item9" type="xs:decimal"/>
            <xs:element minOccurs="0" name="ConstructionFinancing_CustomFieldNumericValue3_Item10" type="xs:decimal"/>
            <xs:element minOccurs="0" name="ConstructionFinancing_CustomFieldNumericValue4_Item1" type="xs:decimal"/>
            <xs:element minOccurs="0" name="ConstructionFinancing_CustomFieldNumericValue4_Item2" type="xs:decimal"/>
            <xs:element minOccurs="0" name="ConstructionFinancing_CustomFieldNumericValue4_Item3" type="xs:decimal"/>
            <xs:element minOccurs="0" name="ConstructionFinancing_CustomFieldNumericValue4_Item4" type="xs:decimal"/>
            <xs:element minOccurs="0" name="ConstructionFinancing_CustomFieldNumericValue4_Item5" type="xs:decimal"/>
            <xs:element minOccurs="0" name="ConstructionFinancing_CustomFieldNumericValue4_Item6" type="xs:decimal"/>
            <xs:element minOccurs="0" name="ConstructionFinancing_CustomFieldNumericValue4_Item7" type="xs:decimal"/>
            <xs:element minOccurs="0" name="ConstructionFinancing_CustomFieldNumericValue4_Item8" type="xs:decimal"/>
            <xs:element minOccurs="0" name="ConstructionFinancing_CustomFieldNumericValue4_Item9" type="xs:decimal"/>
            <xs:element minOccurs="0" name="ConstructionFinancing_CustomFieldNumericValue4_Item10" type="xs:decimal"/>
            <xs:element minOccurs="0" name="ConstructionFinancing_CustomFieldNumericValue5_Item1" type="xs:decimal"/>
            <xs:element minOccurs="0" name="ConstructionFinancing_CustomFieldNumericValue5_Item2" type="xs:decimal"/>
            <xs:element minOccurs="0" name="ConstructionFinancing_CustomFieldNumericValue5_Item3" type="xs:decimal"/>
            <xs:element minOccurs="0" name="ConstructionFinancing_CustomFieldNumericValue5_Item4" type="xs:decimal"/>
            <xs:element minOccurs="0" name="ConstructionFinancing_CustomFieldNumericValue5_Item5" type="xs:decimal"/>
            <xs:element minOccurs="0" name="ConstructionFinancing_CustomFieldNumericValue5_Item6" type="xs:decimal"/>
            <xs:element minOccurs="0" name="ConstructionFinancing_CustomFieldNumericValue5_Item7" type="xs:decimal"/>
            <xs:element minOccurs="0" name="ConstructionFinancing_CustomFieldNumericValue5_Item8" type="xs:decimal"/>
            <xs:element minOccurs="0" name="ConstructionFinancing_CustomFieldNumericValue5_Item9" type="xs:decimal"/>
            <xs:element minOccurs="0" name="ConstructionFinancing_CustomFieldNumericValue5_Item10" type="xs:decimal"/>
            <xs:element minOccurs="0" name="ConstructionFinancing_CustomFieldTextValue1_Item1" type="xs:string"/>
            <xs:element minOccurs="0" name="ConstructionFinancing_CustomFieldTextValue1_Item2" type="xs:string"/>
            <xs:element minOccurs="0" name="ConstructionFinancing_CustomFieldTextValue1_Item3" type="xs:string"/>
            <xs:element minOccurs="0" name="ConstructionFinancing_CustomFieldTextValue1_Item4" type="xs:string"/>
            <xs:element minOccurs="0" name="ConstructionFinancing_CustomFieldTextValue1_Item5" type="xs:string"/>
            <xs:element minOccurs="0" name="ConstructionFinancing_CustomFieldTextValue1_Item6" type="xs:string"/>
            <xs:element minOccurs="0" name="ConstructionFinancing_CustomFieldTextValue1_Item7" type="xs:string"/>
            <xs:element minOccurs="0" name="ConstructionFinancing_CustomFieldTextValue1_Item8" type="xs:string"/>
            <xs:element minOccurs="0" name="ConstructionFinancing_CustomFieldTextValue1_Item9" type="xs:string"/>
            <xs:element minOccurs="0" name="ConstructionFinancing_CustomFieldTextValue1_Item10" type="xs:string"/>
            <xs:element minOccurs="0" name="ConstructionFinancing_CustomFieldTextValue10_Item1" type="xs:string"/>
            <xs:element minOccurs="0" name="ConstructionFinancing_CustomFieldTextValue10_Item2" type="xs:string"/>
            <xs:element minOccurs="0" name="ConstructionFinancing_CustomFieldTextValue10_Item3" type="xs:string"/>
            <xs:element minOccurs="0" name="ConstructionFinancing_CustomFieldTextValue10_Item4" type="xs:string"/>
            <xs:element minOccurs="0" name="ConstructionFinancing_CustomFieldTextValue10_Item5" type="xs:string"/>
            <xs:element minOccurs="0" name="ConstructionFinancing_CustomFieldTextValue10_Item6" type="xs:string"/>
            <xs:element minOccurs="0" name="ConstructionFinancing_CustomFieldTextValue10_Item7" type="xs:string"/>
            <xs:element minOccurs="0" name="ConstructionFinancing_CustomFieldTextValue10_Item8" type="xs:string"/>
            <xs:element minOccurs="0" name="ConstructionFinancing_CustomFieldTextValue10_Item9" type="xs:string"/>
            <xs:element minOccurs="0" name="ConstructionFinancing_CustomFieldTextValue10_Item10" type="xs:string"/>
            <xs:element minOccurs="0" name="ConstructionFinancing_CustomFieldTextValue11_Item1" type="xs:string"/>
            <xs:element minOccurs="0" name="ConstructionFinancing_CustomFieldTextValue11_Item2" type="xs:string"/>
            <xs:element minOccurs="0" name="ConstructionFinancing_CustomFieldTextValue11_Item3" type="xs:string"/>
            <xs:element minOccurs="0" name="ConstructionFinancing_CustomFieldTextValue11_Item4" type="xs:string"/>
            <xs:element minOccurs="0" name="ConstructionFinancing_CustomFieldTextValue11_Item5" type="xs:string"/>
            <xs:element minOccurs="0" name="ConstructionFinancing_CustomFieldTextValue11_Item6" type="xs:string"/>
            <xs:element minOccurs="0" name="ConstructionFinancing_CustomFieldTextValue11_Item7" type="xs:string"/>
            <xs:element minOccurs="0" name="ConstructionFinancing_CustomFieldTextValue11_Item8" type="xs:string"/>
            <xs:element minOccurs="0" name="ConstructionFinancing_CustomFieldTextValue11_Item9" type="xs:string"/>
            <xs:element minOccurs="0" name="ConstructionFinancing_CustomFieldTextValue11_Item10" type="xs:string"/>
            <xs:element minOccurs="0" name="ConstructionFinancing_CustomFieldTextValue12_Item1" type="xs:string"/>
            <xs:element minOccurs="0" name="ConstructionFinancing_CustomFieldTextValue12_Item2" type="xs:string"/>
            <xs:element minOccurs="0" name="ConstructionFinancing_CustomFieldTextValue12_Item3" type="xs:string"/>
            <xs:element minOccurs="0" name="ConstructionFinancing_CustomFieldTextValue12_Item4" type="xs:string"/>
            <xs:element minOccurs="0" name="ConstructionFinancing_CustomFieldTextValue12_Item5" type="xs:string"/>
            <xs:element minOccurs="0" name="ConstructionFinancing_CustomFieldTextValue12_Item6" type="xs:string"/>
            <xs:element minOccurs="0" name="ConstructionFinancing_CustomFieldTextValue12_Item7" type="xs:string"/>
            <xs:element minOccurs="0" name="ConstructionFinancing_CustomFieldTextValue12_Item8" type="xs:string"/>
            <xs:element minOccurs="0" name="ConstructionFinancing_CustomFieldTextValue12_Item9" type="xs:string"/>
            <xs:element minOccurs="0" name="ConstructionFinancing_CustomFieldTextValue12_Item10" type="xs:string"/>
            <xs:element minOccurs="0" name="ConstructionFinancing_CustomFieldTextValue13_Item1" type="xs:string"/>
            <xs:element minOccurs="0" name="ConstructionFinancing_CustomFieldTextValue13_Item2" type="xs:string"/>
            <xs:element minOccurs="0" name="ConstructionFinancing_CustomFieldTextValue13_Item3" type="xs:string"/>
            <xs:element minOccurs="0" name="ConstructionFinancing_CustomFieldTextValue13_Item4" type="xs:string"/>
            <xs:element minOccurs="0" name="ConstructionFinancing_CustomFieldTextValue13_Item5" type="xs:string"/>
            <xs:element minOccurs="0" name="ConstructionFinancing_CustomFieldTextValue13_Item6" type="xs:string"/>
            <xs:element minOccurs="0" name="ConstructionFinancing_CustomFieldTextValue13_Item7" type="xs:string"/>
            <xs:element minOccurs="0" name="ConstructionFinancing_CustomFieldTextValue13_Item8" type="xs:string"/>
            <xs:element minOccurs="0" name="ConstructionFinancing_CustomFieldTextValue13_Item9" type="xs:string"/>
            <xs:element minOccurs="0" name="ConstructionFinancing_CustomFieldTextValue13_Item10" type="xs:string"/>
            <xs:element minOccurs="0" name="ConstructionFinancing_CustomFieldTextValue14_Item1" type="xs:string"/>
            <xs:element minOccurs="0" name="ConstructionFinancing_CustomFieldTextValue14_Item2" type="xs:string"/>
            <xs:element minOccurs="0" name="ConstructionFinancing_CustomFieldTextValue14_Item3" type="xs:string"/>
            <xs:element minOccurs="0" name="ConstructionFinancing_CustomFieldTextValue14_Item4" type="xs:string"/>
            <xs:element minOccurs="0" name="ConstructionFinancing_CustomFieldTextValue14_Item5" type="xs:string"/>
            <xs:element minOccurs="0" name="ConstructionFinancing_CustomFieldTextValue14_Item6" type="xs:string"/>
            <xs:element minOccurs="0" name="ConstructionFinancing_CustomFieldTextValue14_Item7" type="xs:string"/>
            <xs:element minOccurs="0" name="ConstructionFinancing_CustomFieldTextValue14_Item8" type="xs:string"/>
            <xs:element minOccurs="0" name="ConstructionFinancing_CustomFieldTextValue14_Item9" type="xs:string"/>
            <xs:element minOccurs="0" name="ConstructionFinancing_CustomFieldTextValue14_Item10" type="xs:string"/>
            <xs:element minOccurs="0" name="ConstructionFinancing_CustomFieldTextValue15_Item1" type="xs:string"/>
            <xs:element minOccurs="0" name="ConstructionFinancing_CustomFieldTextValue15_Item2" type="xs:string"/>
            <xs:element minOccurs="0" name="ConstructionFinancing_CustomFieldTextValue15_Item3" type="xs:string"/>
            <xs:element minOccurs="0" name="ConstructionFinancing_CustomFieldTextValue15_Item4" type="xs:string"/>
            <xs:element minOccurs="0" name="ConstructionFinancing_CustomFieldTextValue15_Item5" type="xs:string"/>
            <xs:element minOccurs="0" name="ConstructionFinancing_CustomFieldTextValue15_Item6" type="xs:string"/>
            <xs:element minOccurs="0" name="ConstructionFinancing_CustomFieldTextValue15_Item7" type="xs:string"/>
            <xs:element minOccurs="0" name="ConstructionFinancing_CustomFieldTextValue15_Item8" type="xs:string"/>
            <xs:element minOccurs="0" name="ConstructionFinancing_CustomFieldTextValue15_Item9" type="xs:string"/>
            <xs:element minOccurs="0" name="ConstructionFinancing_CustomFieldTextValue15_Item10" type="xs:string"/>
            <xs:element minOccurs="0" name="ConstructionFinancing_CustomFieldTextValue2_Item1" type="xs:string"/>
            <xs:element minOccurs="0" name="ConstructionFinancing_CustomFieldTextValue2_Item2" type="xs:string"/>
            <xs:element minOccurs="0" name="ConstructionFinancing_CustomFieldTextValue2_Item3" type="xs:string"/>
            <xs:element minOccurs="0" name="ConstructionFinancing_CustomFieldTextValue2_Item4" type="xs:string"/>
            <xs:element minOccurs="0" name="ConstructionFinancing_CustomFieldTextValue2_Item5" type="xs:string"/>
            <xs:element minOccurs="0" name="ConstructionFinancing_CustomFieldTextValue2_Item6" type="xs:string"/>
            <xs:element minOccurs="0" name="ConstructionFinancing_CustomFieldTextValue2_Item7" type="xs:string"/>
            <xs:element minOccurs="0" name="ConstructionFinancing_CustomFieldTextValue2_Item8" type="xs:string"/>
            <xs:element minOccurs="0" name="ConstructionFinancing_CustomFieldTextValue2_Item9" type="xs:string"/>
            <xs:element minOccurs="0" name="ConstructionFinancing_CustomFieldTextValue2_Item10" type="xs:string"/>
            <xs:element minOccurs="0" name="ConstructionFinancing_CustomFieldTextValue3_Item1" type="xs:string"/>
            <xs:element minOccurs="0" name="ConstructionFinancing_CustomFieldTextValue3_Item2" type="xs:string"/>
            <xs:element minOccurs="0" name="ConstructionFinancing_CustomFieldTextValue3_Item3" type="xs:string"/>
            <xs:element minOccurs="0" name="ConstructionFinancing_CustomFieldTextValue3_Item4" type="xs:string"/>
            <xs:element minOccurs="0" name="ConstructionFinancing_CustomFieldTextValue3_Item5" type="xs:string"/>
            <xs:element minOccurs="0" name="ConstructionFinancing_CustomFieldTextValue3_Item6" type="xs:string"/>
            <xs:element minOccurs="0" name="ConstructionFinancing_CustomFieldTextValue3_Item7" type="xs:string"/>
            <xs:element minOccurs="0" name="ConstructionFinancing_CustomFieldTextValue3_Item8" type="xs:string"/>
            <xs:element minOccurs="0" name="ConstructionFinancing_CustomFieldTextValue3_Item9" type="xs:string"/>
            <xs:element minOccurs="0" name="ConstructionFinancing_CustomFieldTextValue3_Item10" type="xs:string"/>
            <xs:element minOccurs="0" name="ConstructionFinancing_CustomFieldTextValue4_Item1" type="xs:string"/>
            <xs:element minOccurs="0" name="ConstructionFinancing_CustomFieldTextValue4_Item2" type="xs:string"/>
            <xs:element minOccurs="0" name="ConstructionFinancing_CustomFieldTextValue4_Item3" type="xs:string"/>
            <xs:element minOccurs="0" name="ConstructionFinancing_CustomFieldTextValue4_Item4" type="xs:string"/>
            <xs:element minOccurs="0" name="ConstructionFinancing_CustomFieldTextValue4_Item5" type="xs:string"/>
            <xs:element minOccurs="0" name="ConstructionFinancing_CustomFieldTextValue4_Item6" type="xs:string"/>
            <xs:element minOccurs="0" name="ConstructionFinancing_CustomFieldTextValue4_Item7" type="xs:string"/>
            <xs:element minOccurs="0" name="ConstructionFinancing_CustomFieldTextValue4_Item8" type="xs:string"/>
            <xs:element minOccurs="0" name="ConstructionFinancing_CustomFieldTextValue4_Item9" type="xs:string"/>
            <xs:element minOccurs="0" name="ConstructionFinancing_CustomFieldTextValue4_Item10" type="xs:string"/>
            <xs:element minOccurs="0" name="ConstructionFinancing_CustomFieldTextValue5_Item1" type="xs:string"/>
            <xs:element minOccurs="0" name="ConstructionFinancing_CustomFieldTextValue5_Item2" type="xs:string"/>
            <xs:element minOccurs="0" name="ConstructionFinancing_CustomFieldTextValue5_Item3" type="xs:string"/>
            <xs:element minOccurs="0" name="ConstructionFinancing_CustomFieldTextValue5_Item4" type="xs:string"/>
            <xs:element minOccurs="0" name="ConstructionFinancing_CustomFieldTextValue5_Item5" type="xs:string"/>
            <xs:element minOccurs="0" name="ConstructionFinancing_CustomFieldTextValue5_Item6" type="xs:string"/>
            <xs:element minOccurs="0" name="ConstructionFinancing_CustomFieldTextValue5_Item7" type="xs:string"/>
            <xs:element minOccurs="0" name="ConstructionFinancing_CustomFieldTextValue5_Item8" type="xs:string"/>
            <xs:element minOccurs="0" name="ConstructionFinancing_CustomFieldTextValue5_Item9" type="xs:string"/>
            <xs:element minOccurs="0" name="ConstructionFinancing_CustomFieldTextValue5_Item10" type="xs:string"/>
            <xs:element minOccurs="0" name="ConstructionFinancing_CustomFieldTextValue6_Item1" type="xs:string"/>
            <xs:element minOccurs="0" name="ConstructionFinancing_CustomFieldTextValue6_Item2" type="xs:string"/>
            <xs:element minOccurs="0" name="ConstructionFinancing_CustomFieldTextValue6_Item3" type="xs:string"/>
            <xs:element minOccurs="0" name="ConstructionFinancing_CustomFieldTextValue6_Item4" type="xs:string"/>
            <xs:element minOccurs="0" name="ConstructionFinancing_CustomFieldTextValue6_Item5" type="xs:string"/>
            <xs:element minOccurs="0" name="ConstructionFinancing_CustomFieldTextValue6_Item6" type="xs:string"/>
            <xs:element minOccurs="0" name="ConstructionFinancing_CustomFieldTextValue6_Item7" type="xs:string"/>
            <xs:element minOccurs="0" name="ConstructionFinancing_CustomFieldTextValue6_Item8" type="xs:string"/>
            <xs:element minOccurs="0" name="ConstructionFinancing_CustomFieldTextValue6_Item9" type="xs:string"/>
            <xs:element minOccurs="0" name="ConstructionFinancing_CustomFieldTextValue6_Item10" type="xs:string"/>
            <xs:element minOccurs="0" name="ConstructionFinancing_CustomFieldTextValue7_Item1" type="xs:string"/>
            <xs:element minOccurs="0" name="ConstructionFinancing_CustomFieldTextValue7_Item2" type="xs:string"/>
            <xs:element minOccurs="0" name="ConstructionFinancing_CustomFieldTextValue7_Item3" type="xs:string"/>
            <xs:element minOccurs="0" name="ConstructionFinancing_CustomFieldTextValue7_Item4" type="xs:string"/>
            <xs:element minOccurs="0" name="ConstructionFinancing_CustomFieldTextValue7_Item5" type="xs:string"/>
            <xs:element minOccurs="0" name="ConstructionFinancing_CustomFieldTextValue7_Item6" type="xs:string"/>
            <xs:element minOccurs="0" name="ConstructionFinancing_CustomFieldTextValue7_Item7" type="xs:string"/>
            <xs:element minOccurs="0" name="ConstructionFinancing_CustomFieldTextValue7_Item8" type="xs:string"/>
            <xs:element minOccurs="0" name="ConstructionFinancing_CustomFieldTextValue7_Item9" type="xs:string"/>
            <xs:element minOccurs="0" name="ConstructionFinancing_CustomFieldTextValue7_Item10" type="xs:string"/>
            <xs:element minOccurs="0" name="ConstructionFinancing_CustomFieldTextValue8_Item1" type="xs:string"/>
            <xs:element minOccurs="0" name="ConstructionFinancing_CustomFieldTextValue8_Item2" type="xs:string"/>
            <xs:element minOccurs="0" name="ConstructionFinancing_CustomFieldTextValue8_Item3" type="xs:string"/>
            <xs:element minOccurs="0" name="ConstructionFinancing_CustomFieldTextValue8_Item4" type="xs:string"/>
            <xs:element minOccurs="0" name="ConstructionFinancing_CustomFieldTextValue8_Item5" type="xs:string"/>
            <xs:element minOccurs="0" name="ConstructionFinancing_CustomFieldTextValue8_Item6" type="xs:string"/>
            <xs:element minOccurs="0" name="ConstructionFinancing_CustomFieldTextValue8_Item7" type="xs:string"/>
            <xs:element minOccurs="0" name="ConstructionFinancing_CustomFieldTextValue8_Item8" type="xs:string"/>
            <xs:element minOccurs="0" name="ConstructionFinancing_CustomFieldTextValue8_Item9" type="xs:string"/>
            <xs:element minOccurs="0" name="ConstructionFinancing_CustomFieldTextValue8_Item10" type="xs:string"/>
            <xs:element minOccurs="0" name="ConstructionFinancing_CustomFieldTextValue9_Item1" type="xs:string"/>
            <xs:element minOccurs="0" name="ConstructionFinancing_CustomFieldTextValue9_Item2" type="xs:string"/>
            <xs:element minOccurs="0" name="ConstructionFinancing_CustomFieldTextValue9_Item3" type="xs:string"/>
            <xs:element minOccurs="0" name="ConstructionFinancing_CustomFieldTextValue9_Item4" type="xs:string"/>
            <xs:element minOccurs="0" name="ConstructionFinancing_CustomFieldTextValue9_Item5" type="xs:string"/>
            <xs:element minOccurs="0" name="ConstructionFinancing_CustomFieldTextValue9_Item6" type="xs:string"/>
            <xs:element minOccurs="0" name="ConstructionFinancing_CustomFieldTextValue9_Item7" type="xs:string"/>
            <xs:element minOccurs="0" name="ConstructionFinancing_CustomFieldTextValue9_Item8" type="xs:string"/>
            <xs:element minOccurs="0" name="ConstructionFinancing_CustomFieldTextValue9_Item9" type="xs:string"/>
            <xs:element minOccurs="0" name="ConstructionFinancing_CustomFieldTextValue9_Item10" type="xs:string"/>
            <xs:element minOccurs="0" name="ConstructionFinancing_FinanceType_FinanceType_Item1" type="xs:string"/>
            <xs:element minOccurs="0" name="ConstructionFinancing_FinanceType_FinanceType_Item2" type="xs:string"/>
            <xs:element minOccurs="0" name="ConstructionFinancing_FinanceType_FinanceType_Item3" type="xs:string"/>
            <xs:element minOccurs="0" name="ConstructionFinancing_FinanceType_FinanceType_Item4" type="xs:string"/>
            <xs:element minOccurs="0" name="ConstructionFinancing_FinanceType_FinanceType_Item5" type="xs:string"/>
            <xs:element minOccurs="0" name="ConstructionFinancing_FinanceType_FinanceType_Item6" type="xs:string"/>
            <xs:element minOccurs="0" name="ConstructionFinancing_FinanceType_FinanceType_Item7" type="xs:string"/>
            <xs:element minOccurs="0" name="ConstructionFinancing_FinanceType_FinanceType_Item8" type="xs:string"/>
            <xs:element minOccurs="0" name="ConstructionFinancing_FinanceType_FinanceType_Item9" type="xs:string"/>
            <xs:element minOccurs="0" name="ConstructionFinancing_FinanceType_FinanceType_Item10" type="xs:string"/>
            <xs:element minOccurs="0" name="ConstructionFinancing_FinancingSourceType_Type_Item1" type="xs:string"/>
            <xs:element minOccurs="0" name="ConstructionFinancing_FinancingSourceType_Type_Item2" type="xs:string"/>
            <xs:element minOccurs="0" name="ConstructionFinancing_FinancingSourceType_Type_Item3" type="xs:string"/>
            <xs:element minOccurs="0" name="ConstructionFinancing_FinancingSourceType_Type_Item4" type="xs:string"/>
            <xs:element minOccurs="0" name="ConstructionFinancing_FinancingSourceType_Type_Item5" type="xs:string"/>
            <xs:element minOccurs="0" name="ConstructionFinancing_FinancingSourceType_Type_Item6" type="xs:string"/>
            <xs:element minOccurs="0" name="ConstructionFinancing_FinancingSourceType_Type_Item7" type="xs:string"/>
            <xs:element minOccurs="0" name="ConstructionFinancing_FinancingSourceType_Type_Item8" type="xs:string"/>
            <xs:element minOccurs="0" name="ConstructionFinancing_FinancingSourceType_Type_Item9" type="xs:string"/>
            <xs:element minOccurs="0" name="ConstructionFinancing_FinancingSourceType_Type_Item10" type="xs:string"/>
            <xs:element minOccurs="0" name="ConstructionFinancing_InterestRate_Item1" type="xs:decimal"/>
            <xs:element minOccurs="0" name="ConstructionFinancing_InterestRate_Item2" type="xs:decimal"/>
            <xs:element minOccurs="0" name="ConstructionFinancing_InterestRate_Item3" type="xs:decimal"/>
            <xs:element minOccurs="0" name="ConstructionFinancing_InterestRate_Item4" type="xs:decimal"/>
            <xs:element minOccurs="0" name="ConstructionFinancing_InterestRate_Item5" type="xs:decimal"/>
            <xs:element minOccurs="0" name="ConstructionFinancing_InterestRate_Item6" type="xs:decimal"/>
            <xs:element minOccurs="0" name="ConstructionFinancing_InterestRate_Item7" type="xs:decimal"/>
            <xs:element minOccurs="0" name="ConstructionFinancing_InterestRate_Item8" type="xs:decimal"/>
            <xs:element minOccurs="0" name="ConstructionFinancing_InterestRate_Item9" type="xs:decimal"/>
            <xs:element minOccurs="0" name="ConstructionFinancing_InterestRate_Item10" type="xs:decimal"/>
            <xs:element minOccurs="0" name="ConstructionFinancing_LoanFee_x0025__Item1" type="xs:decimal"/>
            <xs:element minOccurs="0" name="ConstructionFinancing_LoanFee_x0025__Item2" type="xs:decimal"/>
            <xs:element minOccurs="0" name="ConstructionFinancing_LoanFee_x0025__Item3" type="xs:decimal"/>
            <xs:element minOccurs="0" name="ConstructionFinancing_LoanFee_x0025__Item4" type="xs:decimal"/>
            <xs:element minOccurs="0" name="ConstructionFinancing_LoanFee_x0025__Item5" type="xs:decimal"/>
            <xs:element minOccurs="0" name="ConstructionFinancing_LoanFee_x0025__Item6" type="xs:decimal"/>
            <xs:element minOccurs="0" name="ConstructionFinancing_LoanFee_x0025__Item7" type="xs:decimal"/>
            <xs:element minOccurs="0" name="ConstructionFinancing_LoanFee_x0025__Item8" type="xs:decimal"/>
            <xs:element minOccurs="0" name="ConstructionFinancing_LoanFee_x0025__Item9" type="xs:decimal"/>
            <xs:element minOccurs="0" name="ConstructionFinancing_LoanFee_x0025__Item10" type="xs:decimal"/>
            <xs:element minOccurs="0" name="ConstructionFinancing_ProviderName_Item1" type="xs:string"/>
            <xs:element minOccurs="0" name="ConstructionFinancing_ProviderName_Item2" type="xs:string"/>
            <xs:element minOccurs="0" name="ConstructionFinancing_ProviderName_Item3" type="xs:string"/>
            <xs:element minOccurs="0" name="ConstructionFinancing_ProviderName_Item4" type="xs:string"/>
            <xs:element minOccurs="0" name="ConstructionFinancing_ProviderName_Item5" type="xs:string"/>
            <xs:element minOccurs="0" name="ConstructionFinancing_ProviderName_Item6" type="xs:string"/>
            <xs:element minOccurs="0" name="ConstructionFinancing_ProviderName_Item7" type="xs:string"/>
            <xs:element minOccurs="0" name="ConstructionFinancing_ProviderName_Item8" type="xs:string"/>
            <xs:element minOccurs="0" name="ConstructionFinancing_ProviderName_Item9" type="xs:string"/>
            <xs:element minOccurs="0" name="ConstructionFinancing_ProviderName_Item10" type="xs:string"/>
            <xs:element minOccurs="0" name="Contractor_ActualDollarsSpent_Item1" type="xs:decimal"/>
            <xs:element minOccurs="0" name="Contractor_ActualDollarsSpent_Item2" type="xs:decimal"/>
            <xs:element minOccurs="0" name="Contractor_ActualDollarsSpent_Item3" type="xs:decimal"/>
            <xs:element minOccurs="0" name="Contractor_ActualDollarsSpent_Item4" type="xs:decimal"/>
            <xs:element minOccurs="0" name="Contractor_ActualDollarsSpent_Item5" type="xs:decimal"/>
            <xs:element minOccurs="0" name="Contractor_ActualDollarsSpent_Item6" type="xs:decimal"/>
            <xs:element minOccurs="0" name="Contractor_ActualDollarsSpent_Item7" type="xs:decimal"/>
            <xs:element minOccurs="0" name="Contractor_ActualDollarsSpent_Item8" type="xs:decimal"/>
            <xs:element minOccurs="0" name="Contractor_ActualDollarsSpent_Item9" type="xs:decimal"/>
            <xs:element minOccurs="0" name="Contractor_ActualDollarsSpent_Item10" type="xs:decimal"/>
            <xs:element minOccurs="0" name="Contractor_ActualHoursWorked_Item1" type="xs:int"/>
            <xs:element minOccurs="0" name="Contractor_ActualHoursWorked_Item2" type="xs:int"/>
            <xs:element minOccurs="0" name="Contractor_ActualHoursWorked_Item3" type="xs:int"/>
            <xs:element minOccurs="0" name="Contractor_ActualHoursWorked_Item4" type="xs:int"/>
            <xs:element minOccurs="0" name="Contractor_ActualHoursWorked_Item5" type="xs:int"/>
            <xs:element minOccurs="0" name="Contractor_ActualHoursWorked_Item6" type="xs:int"/>
            <xs:element minOccurs="0" name="Contractor_ActualHoursWorked_Item7" type="xs:int"/>
            <xs:element minOccurs="0" name="Contractor_ActualHoursWorked_Item8" type="xs:int"/>
            <xs:element minOccurs="0" name="Contractor_ActualHoursWorked_Item9" type="xs:int"/>
            <xs:element minOccurs="0" name="Contractor_ActualHoursWorked_Item10" type="xs:int"/>
            <xs:element minOccurs="0" name="Contractor_ActualPercentOfHoursWorked_Item1" type="xs:decimal"/>
            <xs:element minOccurs="0" name="Contractor_ActualPercentOfHoursWorked_Item2" type="xs:decimal"/>
            <xs:element minOccurs="0" name="Contractor_ActualPercentOfHoursWorked_Item3" type="xs:decimal"/>
            <xs:element minOccurs="0" name="Contractor_ActualPercentOfHoursWorked_Item4" type="xs:decimal"/>
            <xs:element minOccurs="0" name="Contractor_ActualPercentOfHoursWorked_Item5" type="xs:decimal"/>
            <xs:element minOccurs="0" name="Contractor_ActualPercentOfHoursWorked_Item6" type="xs:decimal"/>
            <xs:element minOccurs="0" name="Contractor_ActualPercentOfHoursWorked_Item7" type="xs:decimal"/>
            <xs:element minOccurs="0" name="Contractor_ActualPercentOfHoursWorked_Item8" type="xs:decimal"/>
            <xs:element minOccurs="0" name="Contractor_ActualPercentOfHoursWorked_Item9" type="xs:decimal"/>
            <xs:element minOccurs="0" name="Contractor_ActualPercentOfHoursWorked_Item10" type="xs:decimal"/>
            <xs:element minOccurs="0" name="Contractor_CapacityType_Description_Item1" type="xs:string"/>
            <xs:element minOccurs="0" name="Contractor_CapacityType_Description_Item2" type="xs:string"/>
            <xs:element minOccurs="0" name="Contractor_CapacityType_Description_Item3" type="xs:string"/>
            <xs:element minOccurs="0" name="Contractor_CapacityType_Description_Item4" type="xs:string"/>
            <xs:element minOccurs="0" name="Contractor_CapacityType_Description_Item5" type="xs:string"/>
            <xs:element minOccurs="0" name="Contractor_CapacityType_Description_Item6" type="xs:string"/>
            <xs:element minOccurs="0" name="Contractor_CapacityType_Description_Item7" type="xs:string"/>
            <xs:element minOccurs="0" name="Contractor_CapacityType_Description_Item8" type="xs:string"/>
            <xs:element minOccurs="0" name="Contractor_CapacityType_Description_Item9" type="xs:string"/>
            <xs:element minOccurs="0" name="Contractor_CapacityType_Description_Item10" type="xs:string"/>
            <xs:element minOccurs="0" name="Contractor_ContractedDollars_Item1" type="xs:decimal"/>
            <xs:element minOccurs="0" name="Contractor_ContractedDollars_Item2" type="xs:decimal"/>
            <xs:element minOccurs="0" name="Contractor_ContractedDollars_Item3" type="xs:decimal"/>
            <xs:element minOccurs="0" name="Contractor_ContractedDollars_Item4" type="xs:decimal"/>
            <xs:element minOccurs="0" name="Contractor_ContractedDollars_Item5" type="xs:decimal"/>
            <xs:element minOccurs="0" name="Contractor_ContractedDollars_Item6" type="xs:decimal"/>
            <xs:element minOccurs="0" name="Contractor_ContractedDollars_Item7" type="xs:decimal"/>
            <xs:element minOccurs="0" name="Contractor_ContractedDollars_Item8" type="xs:decimal"/>
            <xs:element minOccurs="0" name="Contractor_ContractedDollars_Item9" type="xs:decimal"/>
            <xs:element minOccurs="0" name="Contractor_ContractedDollars_Item10" type="xs:decimal"/>
            <xs:element minOccurs="0" name="Contractor_CustomFieldBitValue1_Item1" type="xs:boolean"/>
            <xs:element minOccurs="0" name="Contractor_CustomFieldBitValue1_Item2" type="xs:boolean"/>
            <xs:element minOccurs="0" name="Contractor_CustomFieldBitValue1_Item3" type="xs:boolean"/>
            <xs:element minOccurs="0" name="Contractor_CustomFieldBitValue1_Item4" type="xs:boolean"/>
            <xs:element minOccurs="0" name="Contractor_CustomFieldBitValue1_Item5" type="xs:boolean"/>
            <xs:element minOccurs="0" name="Contractor_CustomFieldBitValue1_Item6" type="xs:boolean"/>
            <xs:element minOccurs="0" name="Contractor_CustomFieldBitValue1_Item7" type="xs:boolean"/>
            <xs:element minOccurs="0" name="Contractor_CustomFieldBitValue1_Item8" type="xs:boolean"/>
            <xs:element minOccurs="0" name="Contractor_CustomFieldBitValue1_Item9" type="xs:boolean"/>
            <xs:element minOccurs="0" name="Contractor_CustomFieldBitValue1_Item10" type="xs:boolean"/>
            <xs:element minOccurs="0" name="Contractor_CustomFieldBitValue2_Item1" type="xs:boolean"/>
            <xs:element minOccurs="0" name="Contractor_CustomFieldBitValue2_Item2" type="xs:boolean"/>
            <xs:element minOccurs="0" name="Contractor_CustomFieldBitValue2_Item3" type="xs:boolean"/>
            <xs:element minOccurs="0" name="Contractor_CustomFieldBitValue2_Item4" type="xs:boolean"/>
            <xs:element minOccurs="0" name="Contractor_CustomFieldBitValue2_Item5" type="xs:boolean"/>
            <xs:element minOccurs="0" name="Contractor_CustomFieldBitValue2_Item6" type="xs:boolean"/>
            <xs:element minOccurs="0" name="Contractor_CustomFieldBitValue2_Item7" type="xs:boolean"/>
            <xs:element minOccurs="0" name="Contractor_CustomFieldBitValue2_Item8" type="xs:boolean"/>
            <xs:element minOccurs="0" name="Contractor_CustomFieldBitValue2_Item9" type="xs:boolean"/>
            <xs:element minOccurs="0" name="Contractor_CustomFieldBitValue2_Item10" type="xs:boolean"/>
            <xs:element minOccurs="0" name="Contractor_CustomFieldBitValue3_Item1" type="xs:boolean"/>
            <xs:element minOccurs="0" name="Contractor_CustomFieldBitValue3_Item2" type="xs:boolean"/>
            <xs:element minOccurs="0" name="Contractor_CustomFieldBitValue3_Item3" type="xs:boolean"/>
            <xs:element minOccurs="0" name="Contractor_CustomFieldBitValue3_Item4" type="xs:boolean"/>
            <xs:element minOccurs="0" name="Contractor_CustomFieldBitValue3_Item5" type="xs:boolean"/>
            <xs:element minOccurs="0" name="Contractor_CustomFieldBitValue3_Item6" type="xs:boolean"/>
            <xs:element minOccurs="0" name="Contractor_CustomFieldBitValue3_Item7" type="xs:boolean"/>
            <xs:element minOccurs="0" name="Contractor_CustomFieldBitValue3_Item8" type="xs:boolean"/>
            <xs:element minOccurs="0" name="Contractor_CustomFieldBitValue3_Item9" type="xs:boolean"/>
            <xs:element minOccurs="0" name="Contractor_CustomFieldBitValue3_Item10" type="xs:boolean"/>
            <xs:element minOccurs="0" name="Contractor_CustomFieldBitValue4_Item1" type="xs:boolean"/>
            <xs:element minOccurs="0" name="Contractor_CustomFieldBitValue4_Item2" type="xs:boolean"/>
            <xs:element minOccurs="0" name="Contractor_CustomFieldBitValue4_Item3" type="xs:boolean"/>
            <xs:element minOccurs="0" name="Contractor_CustomFieldBitValue4_Item4" type="xs:boolean"/>
            <xs:element minOccurs="0" name="Contractor_CustomFieldBitValue4_Item5" type="xs:boolean"/>
            <xs:element minOccurs="0" name="Contractor_CustomFieldBitValue4_Item6" type="xs:boolean"/>
            <xs:element minOccurs="0" name="Contractor_CustomFieldBitValue4_Item7" type="xs:boolean"/>
            <xs:element minOccurs="0" name="Contractor_CustomFieldBitValue4_Item8" type="xs:boolean"/>
            <xs:element minOccurs="0" name="Contractor_CustomFieldBitValue4_Item9" type="xs:boolean"/>
            <xs:element minOccurs="0" name="Contractor_CustomFieldBitValue4_Item10" type="xs:boolean"/>
            <xs:element minOccurs="0" name="Contractor_CustomFieldBitValue5_Item1" type="xs:boolean"/>
            <xs:element minOccurs="0" name="Contractor_CustomFieldBitValue5_Item2" type="xs:boolean"/>
            <xs:element minOccurs="0" name="Contractor_CustomFieldBitValue5_Item3" type="xs:boolean"/>
            <xs:element minOccurs="0" name="Contractor_CustomFieldBitValue5_Item4" type="xs:boolean"/>
            <xs:element minOccurs="0" name="Contractor_CustomFieldBitValue5_Item5" type="xs:boolean"/>
            <xs:element minOccurs="0" name="Contractor_CustomFieldBitValue5_Item6" type="xs:boolean"/>
            <xs:element minOccurs="0" name="Contractor_CustomFieldBitValue5_Item7" type="xs:boolean"/>
            <xs:element minOccurs="0" name="Contractor_CustomFieldBitValue5_Item8" type="xs:boolean"/>
            <xs:element minOccurs="0" name="Contractor_CustomFieldBitValue5_Item9" type="xs:boolean"/>
            <xs:element minOccurs="0" name="Contractor_CustomFieldBitValue5_Item10" type="xs:boolean"/>
            <xs:element minOccurs="0" name="Contractor_CustomFieldDateValue1_Item1" type="xs:date"/>
            <xs:element minOccurs="0" name="Contractor_CustomFieldDateValue1_Item2" type="xs:date"/>
            <xs:element minOccurs="0" name="Contractor_CustomFieldDateValue1_Item3" type="xs:date"/>
            <xs:element minOccurs="0" name="Contractor_CustomFieldDateValue1_Item4" type="xs:date"/>
            <xs:element minOccurs="0" name="Contractor_CustomFieldDateValue1_Item5" type="xs:date"/>
            <xs:element minOccurs="0" name="Contractor_CustomFieldDateValue1_Item6" type="xs:date"/>
            <xs:element minOccurs="0" name="Contractor_CustomFieldDateValue1_Item7" type="xs:date"/>
            <xs:element minOccurs="0" name="Contractor_CustomFieldDateValue1_Item8" type="xs:date"/>
            <xs:element minOccurs="0" name="Contractor_CustomFieldDateValue1_Item9" type="xs:date"/>
            <xs:element minOccurs="0" name="Contractor_CustomFieldDateValue1_Item10" type="xs:date"/>
            <xs:element minOccurs="0" name="Contractor_CustomFieldDateValue2_Item1" type="xs:date"/>
            <xs:element minOccurs="0" name="Contractor_CustomFieldDateValue2_Item2" type="xs:date"/>
            <xs:element minOccurs="0" name="Contractor_CustomFieldDateValue2_Item3" type="xs:date"/>
            <xs:element minOccurs="0" name="Contractor_CustomFieldDateValue2_Item4" type="xs:date"/>
            <xs:element minOccurs="0" name="Contractor_CustomFieldDateValue2_Item5" type="xs:date"/>
            <xs:element minOccurs="0" name="Contractor_CustomFieldDateValue2_Item6" type="xs:date"/>
            <xs:element minOccurs="0" name="Contractor_CustomFieldDateValue2_Item7" type="xs:date"/>
            <xs:element minOccurs="0" name="Contractor_CustomFieldDateValue2_Item8" type="xs:date"/>
            <xs:element minOccurs="0" name="Contractor_CustomFieldDateValue2_Item9" type="xs:date"/>
            <xs:element minOccurs="0" name="Contractor_CustomFieldDateValue2_Item10" type="xs:date"/>
            <xs:element minOccurs="0" name="Contractor_CustomFieldDateValue3_Item1" type="xs:date"/>
            <xs:element minOccurs="0" name="Contractor_CustomFieldDateValue3_Item2" type="xs:date"/>
            <xs:element minOccurs="0" name="Contractor_CustomFieldDateValue3_Item3" type="xs:date"/>
            <xs:element minOccurs="0" name="Contractor_CustomFieldDateValue3_Item4" type="xs:date"/>
            <xs:element minOccurs="0" name="Contractor_CustomFieldDateValue3_Item5" type="xs:date"/>
            <xs:element minOccurs="0" name="Contractor_CustomFieldDateValue3_Item6" type="xs:date"/>
            <xs:element minOccurs="0" name="Contractor_CustomFieldDateValue3_Item7" type="xs:date"/>
            <xs:element minOccurs="0" name="Contractor_CustomFieldDateValue3_Item8" type="xs:date"/>
            <xs:element minOccurs="0" name="Contractor_CustomFieldDateValue3_Item9" type="xs:date"/>
            <xs:element minOccurs="0" name="Contractor_CustomFieldDateValue3_Item10" type="xs:date"/>
            <xs:element minOccurs="0" name="Contractor_CustomFieldDateValue4_Item1" type="xs:date"/>
            <xs:element minOccurs="0" name="Contractor_CustomFieldDateValue4_Item2" type="xs:date"/>
            <xs:element minOccurs="0" name="Contractor_CustomFieldDateValue4_Item3" type="xs:date"/>
            <xs:element minOccurs="0" name="Contractor_CustomFieldDateValue4_Item4" type="xs:date"/>
            <xs:element minOccurs="0" name="Contractor_CustomFieldDateValue4_Item5" type="xs:date"/>
            <xs:element minOccurs="0" name="Contractor_CustomFieldDateValue4_Item6" type="xs:date"/>
            <xs:element minOccurs="0" name="Contractor_CustomFieldDateValue4_Item7" type="xs:date"/>
            <xs:element minOccurs="0" name="Contractor_CustomFieldDateValue4_Item8" type="xs:date"/>
            <xs:element minOccurs="0" name="Contractor_CustomFieldDateValue4_Item9" type="xs:date"/>
            <xs:element minOccurs="0" name="Contractor_CustomFieldDateValue4_Item10" type="xs:date"/>
            <xs:element minOccurs="0" name="Contractor_CustomFieldDateValue5_Item1" type="xs:date"/>
            <xs:element minOccurs="0" name="Contractor_CustomFieldDateValue5_Item2" type="xs:date"/>
            <xs:element minOccurs="0" name="Contractor_CustomFieldDateValue5_Item3" type="xs:date"/>
            <xs:element minOccurs="0" name="Contractor_CustomFieldDateValue5_Item4" type="xs:date"/>
            <xs:element minOccurs="0" name="Contractor_CustomFieldDateValue5_Item5" type="xs:date"/>
            <xs:element minOccurs="0" name="Contractor_CustomFieldDateValue5_Item6" type="xs:date"/>
            <xs:element minOccurs="0" name="Contractor_CustomFieldDateValue5_Item7" type="xs:date"/>
            <xs:element minOccurs="0" name="Contractor_CustomFieldDateValue5_Item8" type="xs:date"/>
            <xs:element minOccurs="0" name="Contractor_CustomFieldDateValue5_Item9" type="xs:date"/>
            <xs:element minOccurs="0" name="Contractor_CustomFieldDateValue5_Item10" type="xs:date"/>
            <xs:element minOccurs="0" name="Contractor_CustomFieldDecimalValue1_Item1" type="xs:decimal"/>
            <xs:element minOccurs="0" name="Contractor_CustomFieldDecimalValue1_Item2" type="xs:decimal"/>
            <xs:element minOccurs="0" name="Contractor_CustomFieldDecimalValue1_Item3" type="xs:decimal"/>
            <xs:element minOccurs="0" name="Contractor_CustomFieldDecimalValue1_Item4" type="xs:decimal"/>
            <xs:element minOccurs="0" name="Contractor_CustomFieldDecimalValue1_Item5" type="xs:decimal"/>
            <xs:element minOccurs="0" name="Contractor_CustomFieldDecimalValue1_Item6" type="xs:decimal"/>
            <xs:element minOccurs="0" name="Contractor_CustomFieldDecimalValue1_Item7" type="xs:decimal"/>
            <xs:element minOccurs="0" name="Contractor_CustomFieldDecimalValue1_Item8" type="xs:decimal"/>
            <xs:element minOccurs="0" name="Contractor_CustomFieldDecimalValue1_Item9" type="xs:decimal"/>
            <xs:element minOccurs="0" name="Contractor_CustomFieldDecimalValue1_Item10" type="xs:decimal"/>
            <xs:element minOccurs="0" name="Contractor_CustomFieldDecimalValue2_Item1" type="xs:decimal"/>
            <xs:element minOccurs="0" name="Contractor_CustomFieldDecimalValue2_Item2" type="xs:decimal"/>
            <xs:element minOccurs="0" name="Contractor_CustomFieldDecimalValue2_Item3" type="xs:decimal"/>
            <xs:element minOccurs="0" name="Contractor_CustomFieldDecimalValue2_Item4" type="xs:decimal"/>
            <xs:element minOccurs="0" name="Contractor_CustomFieldDecimalValue2_Item5" type="xs:decimal"/>
            <xs:element minOccurs="0" name="Contractor_CustomFieldDecimalValue2_Item6" type="xs:decimal"/>
            <xs:element minOccurs="0" name="Contractor_CustomFieldDecimalValue2_Item7" type="xs:decimal"/>
            <xs:element minOccurs="0" name="Contractor_CustomFieldDecimalValue2_Item8" type="xs:decimal"/>
            <xs:element minOccurs="0" name="Contractor_CustomFieldDecimalValue2_Item9" type="xs:decimal"/>
            <xs:element minOccurs="0" name="Contractor_CustomFieldDecimalValue2_Item10" type="xs:decimal"/>
            <xs:element minOccurs="0" name="Contractor_CustomFieldDecimalValue3_Item1" type="xs:decimal"/>
            <xs:element minOccurs="0" name="Contractor_CustomFieldDecimalValue3_Item2" type="xs:decimal"/>
            <xs:element minOccurs="0" name="Contractor_CustomFieldDecimalValue3_Item3" type="xs:decimal"/>
            <xs:element minOccurs="0" name="Contractor_CustomFieldDecimalValue3_Item4" type="xs:decimal"/>
            <xs:element minOccurs="0" name="Contractor_CustomFieldDecimalValue3_Item5" type="xs:decimal"/>
            <xs:element minOccurs="0" name="Contractor_CustomFieldDecimalValue3_Item6" type="xs:decimal"/>
            <xs:element minOccurs="0" name="Contractor_CustomFieldDecimalValue3_Item7" type="xs:decimal"/>
            <xs:element minOccurs="0" name="Contractor_CustomFieldDecimalValue3_Item8" type="xs:decimal"/>
            <xs:element minOccurs="0" name="Contractor_CustomFieldDecimalValue3_Item9" type="xs:decimal"/>
            <xs:element minOccurs="0" name="Contractor_CustomFieldDecimalValue3_Item10" type="xs:decimal"/>
            <xs:element minOccurs="0" name="Contractor_CustomFieldDecimalValue4_Item1" type="xs:decimal"/>
            <xs:element minOccurs="0" name="Contractor_CustomFieldDecimalValue4_Item2" type="xs:decimal"/>
            <xs:element minOccurs="0" name="Contractor_CustomFieldDecimalValue4_Item3" type="xs:decimal"/>
            <xs:element minOccurs="0" name="Contractor_CustomFieldDecimalValue4_Item4" type="xs:decimal"/>
            <xs:element minOccurs="0" name="Contractor_CustomFieldDecimalValue4_Item5" type="xs:decimal"/>
            <xs:element minOccurs="0" name="Contractor_CustomFieldDecimalValue4_Item6" type="xs:decimal"/>
            <xs:element minOccurs="0" name="Contractor_CustomFieldDecimalValue4_Item7" type="xs:decimal"/>
            <xs:element minOccurs="0" name="Contractor_CustomFieldDecimalValue4_Item8" type="xs:decimal"/>
            <xs:element minOccurs="0" name="Contractor_CustomFieldDecimalValue4_Item9" type="xs:decimal"/>
            <xs:element minOccurs="0" name="Contractor_CustomFieldDecimalValue4_Item10" type="xs:decimal"/>
            <xs:element minOccurs="0" name="Contractor_CustomFieldDecimalValue5_Item1" type="xs:decimal"/>
            <xs:element minOccurs="0" name="Contractor_CustomFieldDecimalValue5_Item2" type="xs:decimal"/>
            <xs:element minOccurs="0" name="Contractor_CustomFieldDecimalValue5_Item3" type="xs:decimal"/>
            <xs:element minOccurs="0" name="Contractor_CustomFieldDecimalValue5_Item4" type="xs:decimal"/>
            <xs:element minOccurs="0" name="Contractor_CustomFieldDecimalValue5_Item5" type="xs:decimal"/>
            <xs:element minOccurs="0" name="Contractor_CustomFieldDecimalValue5_Item6" type="xs:decimal"/>
            <xs:element minOccurs="0" name="Contractor_CustomFieldDecimalValue5_Item7" type="xs:decimal"/>
            <xs:element minOccurs="0" name="Contractor_CustomFieldDecimalValue5_Item8" type="xs:decimal"/>
            <xs:element minOccurs="0" name="Contractor_CustomFieldDecimalValue5_Item9" type="xs:decimal"/>
            <xs:element minOccurs="0" name="Contractor_CustomFieldDecimalValue5_Item10" type="xs:decimal"/>
            <xs:element minOccurs="0" name="Contractor_CustomFieldNumericValue1_Item1" type="xs:decimal"/>
            <xs:element minOccurs="0" name="Contractor_CustomFieldNumericValue1_Item2" type="xs:decimal"/>
            <xs:element minOccurs="0" name="Contractor_CustomFieldNumericValue1_Item3" type="xs:decimal"/>
            <xs:element minOccurs="0" name="Contractor_CustomFieldNumericValue1_Item4" type="xs:decimal"/>
            <xs:element minOccurs="0" name="Contractor_CustomFieldNumericValue1_Item5" type="xs:decimal"/>
            <xs:element minOccurs="0" name="Contractor_CustomFieldNumericValue1_Item6" type="xs:decimal"/>
            <xs:element minOccurs="0" name="Contractor_CustomFieldNumericValue1_Item7" type="xs:decimal"/>
            <xs:element minOccurs="0" name="Contractor_CustomFieldNumericValue1_Item8" type="xs:decimal"/>
            <xs:element minOccurs="0" name="Contractor_CustomFieldNumericValue1_Item9" type="xs:decimal"/>
            <xs:element minOccurs="0" name="Contractor_CustomFieldNumericValue1_Item10" type="xs:decimal"/>
            <xs:element minOccurs="0" name="Contractor_CustomFieldNumericValue2_Item1" type="xs:decimal"/>
            <xs:element minOccurs="0" name="Contractor_CustomFieldNumericValue2_Item2" type="xs:decimal"/>
            <xs:element minOccurs="0" name="Contractor_CustomFieldNumericValue2_Item3" type="xs:decimal"/>
            <xs:element minOccurs="0" name="Contractor_CustomFieldNumericValue2_Item4" type="xs:decimal"/>
            <xs:element minOccurs="0" name="Contractor_CustomFieldNumericValue2_Item5" type="xs:decimal"/>
            <xs:element minOccurs="0" name="Contractor_CustomFieldNumericValue2_Item6" type="xs:decimal"/>
            <xs:element minOccurs="0" name="Contractor_CustomFieldNumericValue2_Item7" type="xs:decimal"/>
            <xs:element minOccurs="0" name="Contractor_CustomFieldNumericValue2_Item8" type="xs:decimal"/>
            <xs:element minOccurs="0" name="Contractor_CustomFieldNumericValue2_Item9" type="xs:decimal"/>
            <xs:element minOccurs="0" name="Contractor_CustomFieldNumericValue2_Item10" type="xs:decimal"/>
            <xs:element minOccurs="0" name="Contractor_CustomFieldNumericValue3_Item1" type="xs:decimal"/>
            <xs:element minOccurs="0" name="Contractor_CustomFieldNumericValue3_Item2" type="xs:decimal"/>
            <xs:element minOccurs="0" name="Contractor_CustomFieldNumericValue3_Item3" type="xs:decimal"/>
            <xs:element minOccurs="0" name="Contractor_CustomFieldNumericValue3_Item4" type="xs:decimal"/>
            <xs:element minOccurs="0" name="Contractor_CustomFieldNumericValue3_Item5" type="xs:decimal"/>
            <xs:element minOccurs="0" name="Contractor_CustomFieldNumericValue3_Item6" type="xs:decimal"/>
            <xs:element minOccurs="0" name="Contractor_CustomFieldNumericValue3_Item7" type="xs:decimal"/>
            <xs:element minOccurs="0" name="Contractor_CustomFieldNumericValue3_Item8" type="xs:decimal"/>
            <xs:element minOccurs="0" name="Contractor_CustomFieldNumericValue3_Item9" type="xs:decimal"/>
            <xs:element minOccurs="0" name="Contractor_CustomFieldNumericValue3_Item10" type="xs:decimal"/>
            <xs:element minOccurs="0" name="Contractor_CustomFieldNumericValue4_Item1" type="xs:decimal"/>
            <xs:element minOccurs="0" name="Contractor_CustomFieldNumericValue4_Item2" type="xs:decimal"/>
            <xs:element minOccurs="0" name="Contractor_CustomFieldNumericValue4_Item3" type="xs:decimal"/>
            <xs:element minOccurs="0" name="Contractor_CustomFieldNumericValue4_Item4" type="xs:decimal"/>
            <xs:element minOccurs="0" name="Contractor_CustomFieldNumericValue4_Item5" type="xs:decimal"/>
            <xs:element minOccurs="0" name="Contractor_CustomFieldNumericValue4_Item6" type="xs:decimal"/>
            <xs:element minOccurs="0" name="Contractor_CustomFieldNumericValue4_Item7" type="xs:decimal"/>
            <xs:element minOccurs="0" name="Contractor_CustomFieldNumericValue4_Item8" type="xs:decimal"/>
            <xs:element minOccurs="0" name="Contractor_CustomFieldNumericValue4_Item9" type="xs:decimal"/>
            <xs:element minOccurs="0" name="Contractor_CustomFieldNumericValue4_Item10" type="xs:decimal"/>
            <xs:element minOccurs="0" name="Contractor_CustomFieldNumericValue5_Item1" type="xs:decimal"/>
            <xs:element minOccurs="0" name="Contractor_CustomFieldNumericValue5_Item2" type="xs:decimal"/>
            <xs:element minOccurs="0" name="Contractor_CustomFieldNumericValue5_Item3" type="xs:decimal"/>
            <xs:element minOccurs="0" name="Contractor_CustomFieldNumericValue5_Item4" type="xs:decimal"/>
            <xs:element minOccurs="0" name="Contractor_CustomFieldNumericValue5_Item5" type="xs:decimal"/>
            <xs:element minOccurs="0" name="Contractor_CustomFieldNumericValue5_Item6" type="xs:decimal"/>
            <xs:element minOccurs="0" name="Contractor_CustomFieldNumericValue5_Item7" type="xs:decimal"/>
            <xs:element minOccurs="0" name="Contractor_CustomFieldNumericValue5_Item8" type="xs:decimal"/>
            <xs:element minOccurs="0" name="Contractor_CustomFieldNumericValue5_Item9" type="xs:decimal"/>
            <xs:element minOccurs="0" name="Contractor_CustomFieldNumericValue5_Item10" type="xs:decimal"/>
            <xs:element minOccurs="0" name="Contractor_CustomFieldTextValue1_Item1" type="xs:string"/>
            <xs:element minOccurs="0" name="Contractor_CustomFieldTextValue1_Item2" type="xs:string"/>
            <xs:element minOccurs="0" name="Contractor_CustomFieldTextValue1_Item3" type="xs:string"/>
            <xs:element minOccurs="0" name="Contractor_CustomFieldTextValue1_Item4" type="xs:string"/>
            <xs:element minOccurs="0" name="Contractor_CustomFieldTextValue1_Item5" type="xs:string"/>
            <xs:element minOccurs="0" name="Contractor_CustomFieldTextValue1_Item6" type="xs:string"/>
            <xs:element minOccurs="0" name="Contractor_CustomFieldTextValue1_Item7" type="xs:string"/>
            <xs:element minOccurs="0" name="Contractor_CustomFieldTextValue1_Item8" type="xs:string"/>
            <xs:element minOccurs="0" name="Contractor_CustomFieldTextValue1_Item9" type="xs:string"/>
            <xs:element minOccurs="0" name="Contractor_CustomFieldTextValue1_Item10" type="xs:string"/>
            <xs:element minOccurs="0" name="Contractor_CustomFieldTextValue10_Item1" type="xs:string"/>
            <xs:element minOccurs="0" name="Contractor_CustomFieldTextValue10_Item2" type="xs:string"/>
            <xs:element minOccurs="0" name="Contractor_CustomFieldTextValue10_Item3" type="xs:string"/>
            <xs:element minOccurs="0" name="Contractor_CustomFieldTextValue10_Item4" type="xs:string"/>
            <xs:element minOccurs="0" name="Contractor_CustomFieldTextValue10_Item5" type="xs:string"/>
            <xs:element minOccurs="0" name="Contractor_CustomFieldTextValue10_Item6" type="xs:string"/>
            <xs:element minOccurs="0" name="Contractor_CustomFieldTextValue10_Item7" type="xs:string"/>
            <xs:element minOccurs="0" name="Contractor_CustomFieldTextValue10_Item8" type="xs:string"/>
            <xs:element minOccurs="0" name="Contractor_CustomFieldTextValue10_Item9" type="xs:string"/>
            <xs:element minOccurs="0" name="Contractor_CustomFieldTextValue10_Item10" type="xs:string"/>
            <xs:element minOccurs="0" name="Contractor_CustomFieldTextValue11_Item1" type="xs:string"/>
            <xs:element minOccurs="0" name="Contractor_CustomFieldTextValue11_Item2" type="xs:string"/>
            <xs:element minOccurs="0" name="Contractor_CustomFieldTextValue11_Item3" type="xs:string"/>
            <xs:element minOccurs="0" name="Contractor_CustomFieldTextValue11_Item4" type="xs:string"/>
            <xs:element minOccurs="0" name="Contractor_CustomFieldTextValue11_Item5" type="xs:string"/>
            <xs:element minOccurs="0" name="Contractor_CustomFieldTextValue11_Item6" type="xs:string"/>
            <xs:element minOccurs="0" name="Contractor_CustomFieldTextValue11_Item7" type="xs:string"/>
            <xs:element minOccurs="0" name="Contractor_CustomFieldTextValue11_Item8" type="xs:string"/>
            <xs:element minOccurs="0" name="Contractor_CustomFieldTextValue11_Item9" type="xs:string"/>
            <xs:element minOccurs="0" name="Contractor_CustomFieldTextValue11_Item10" type="xs:string"/>
            <xs:element minOccurs="0" name="Contractor_CustomFieldTextValue12_Item1" type="xs:string"/>
            <xs:element minOccurs="0" name="Contractor_CustomFieldTextValue12_Item2" type="xs:string"/>
            <xs:element minOccurs="0" name="Contractor_CustomFieldTextValue12_Item3" type="xs:string"/>
            <xs:element minOccurs="0" name="Contractor_CustomFieldTextValue12_Item4" type="xs:string"/>
            <xs:element minOccurs="0" name="Contractor_CustomFieldTextValue12_Item5" type="xs:string"/>
            <xs:element minOccurs="0" name="Contractor_CustomFieldTextValue12_Item6" type="xs:string"/>
            <xs:element minOccurs="0" name="Contractor_CustomFieldTextValue12_Item7" type="xs:string"/>
            <xs:element minOccurs="0" name="Contractor_CustomFieldTextValue12_Item8" type="xs:string"/>
            <xs:element minOccurs="0" name="Contractor_CustomFieldTextValue12_Item9" type="xs:string"/>
            <xs:element minOccurs="0" name="Contractor_CustomFieldTextValue12_Item10" type="xs:string"/>
            <xs:element minOccurs="0" name="Contractor_CustomFieldTextValue13_Item1" type="xs:string"/>
            <xs:element minOccurs="0" name="Contractor_CustomFieldTextValue13_Item2" type="xs:string"/>
            <xs:element minOccurs="0" name="Contractor_CustomFieldTextValue13_Item3" type="xs:string"/>
            <xs:element minOccurs="0" name="Contractor_CustomFieldTextValue13_Item4" type="xs:string"/>
            <xs:element minOccurs="0" name="Contractor_CustomFieldTextValue13_Item5" type="xs:string"/>
            <xs:element minOccurs="0" name="Contractor_CustomFieldTextValue13_Item6" type="xs:string"/>
            <xs:element minOccurs="0" name="Contractor_CustomFieldTextValue13_Item7" type="xs:string"/>
            <xs:element minOccurs="0" name="Contractor_CustomFieldTextValue13_Item8" type="xs:string"/>
            <xs:element minOccurs="0" name="Contractor_CustomFieldTextValue13_Item9" type="xs:string"/>
            <xs:element minOccurs="0" name="Contractor_CustomFieldTextValue13_Item10" type="xs:string"/>
            <xs:element minOccurs="0" name="Contractor_CustomFieldTextValue14_Item1" type="xs:string"/>
            <xs:element minOccurs="0" name="Contractor_CustomFieldTextValue14_Item2" type="xs:string"/>
            <xs:element minOccurs="0" name="Contractor_CustomFieldTextValue14_Item3" type="xs:string"/>
            <xs:element minOccurs="0" name="Contractor_CustomFieldTextValue14_Item4" type="xs:string"/>
            <xs:element minOccurs="0" name="Contractor_CustomFieldTextValue14_Item5" type="xs:string"/>
            <xs:element minOccurs="0" name="Contractor_CustomFieldTextValue14_Item6" type="xs:string"/>
            <xs:element minOccurs="0" name="Contractor_CustomFieldTextValue14_Item7" type="xs:string"/>
            <xs:element minOccurs="0" name="Contractor_CustomFieldTextValue14_Item8" type="xs:string"/>
            <xs:element minOccurs="0" name="Contractor_CustomFieldTextValue14_Item9" type="xs:string"/>
            <xs:element minOccurs="0" name="Contractor_CustomFieldTextValue14_Item10" type="xs:string"/>
            <xs:element minOccurs="0" name="Contractor_CustomFieldTextValue15_Item1" type="xs:string"/>
            <xs:element minOccurs="0" name="Contractor_CustomFieldTextValue15_Item2" type="xs:string"/>
            <xs:element minOccurs="0" name="Contractor_CustomFieldTextValue15_Item3" type="xs:string"/>
            <xs:element minOccurs="0" name="Contractor_CustomFieldTextValue15_Item4" type="xs:string"/>
            <xs:element minOccurs="0" name="Contractor_CustomFieldTextValue15_Item5" type="xs:string"/>
            <xs:element minOccurs="0" name="Contractor_CustomFieldTextValue15_Item6" type="xs:string"/>
            <xs:element minOccurs="0" name="Contractor_CustomFieldTextValue15_Item7" type="xs:string"/>
            <xs:element minOccurs="0" name="Contractor_CustomFieldTextValue15_Item8" type="xs:string"/>
            <xs:element minOccurs="0" name="Contractor_CustomFieldTextValue15_Item9" type="xs:string"/>
            <xs:element minOccurs="0" name="Contractor_CustomFieldTextValue15_Item10" type="xs:string"/>
            <xs:element minOccurs="0" name="Contractor_CustomFieldTextValue2_Item1" type="xs:string"/>
            <xs:element minOccurs="0" name="Contractor_CustomFieldTextValue2_Item2" type="xs:string"/>
            <xs:element minOccurs="0" name="Contractor_CustomFieldTextValue2_Item3" type="xs:string"/>
            <xs:element minOccurs="0" name="Contractor_CustomFieldTextValue2_Item4" type="xs:string"/>
            <xs:element minOccurs="0" name="Contractor_CustomFieldTextValue2_Item5" type="xs:string"/>
            <xs:element minOccurs="0" name="Contractor_CustomFieldTextValue2_Item6" type="xs:string"/>
            <xs:element minOccurs="0" name="Contractor_CustomFieldTextValue2_Item7" type="xs:string"/>
            <xs:element minOccurs="0" name="Contractor_CustomFieldTextValue2_Item8" type="xs:string"/>
            <xs:element minOccurs="0" name="Contractor_CustomFieldTextValue2_Item9" type="xs:string"/>
            <xs:element minOccurs="0" name="Contractor_CustomFieldTextValue2_Item10" type="xs:string"/>
            <xs:element minOccurs="0" name="Contractor_CustomFieldTextValue3_Item1" type="xs:string"/>
            <xs:element minOccurs="0" name="Contractor_CustomFieldTextValue3_Item2" type="xs:string"/>
            <xs:element minOccurs="0" name="Contractor_CustomFieldTextValue3_Item3" type="xs:string"/>
            <xs:element minOccurs="0" name="Contractor_CustomFieldTextValue3_Item4" type="xs:string"/>
            <xs:element minOccurs="0" name="Contractor_CustomFieldTextValue3_Item5" type="xs:string"/>
            <xs:element minOccurs="0" name="Contractor_CustomFieldTextValue3_Item6" type="xs:string"/>
            <xs:element minOccurs="0" name="Contractor_CustomFieldTextValue3_Item7" type="xs:string"/>
            <xs:element minOccurs="0" name="Contractor_CustomFieldTextValue3_Item8" type="xs:string"/>
            <xs:element minOccurs="0" name="Contractor_CustomFieldTextValue3_Item9" type="xs:string"/>
            <xs:element minOccurs="0" name="Contractor_CustomFieldTextValue3_Item10" type="xs:string"/>
            <xs:element minOccurs="0" name="Contractor_CustomFieldTextValue4_Item1" type="xs:string"/>
            <xs:element minOccurs="0" name="Contractor_CustomFieldTextValue4_Item2" type="xs:string"/>
            <xs:element minOccurs="0" name="Contractor_CustomFieldTextValue4_Item3" type="xs:string"/>
            <xs:element minOccurs="0" name="Contractor_CustomFieldTextValue4_Item4" type="xs:string"/>
            <xs:element minOccurs="0" name="Contractor_CustomFieldTextValue4_Item5" type="xs:string"/>
            <xs:element minOccurs="0" name="Contractor_CustomFieldTextValue4_Item6" type="xs:string"/>
            <xs:element minOccurs="0" name="Contractor_CustomFieldTextValue4_Item7" type="xs:string"/>
            <xs:element minOccurs="0" name="Contractor_CustomFieldTextValue4_Item8" type="xs:string"/>
            <xs:element minOccurs="0" name="Contractor_CustomFieldTextValue4_Item9" type="xs:string"/>
            <xs:element minOccurs="0" name="Contractor_CustomFieldTextValue4_Item10" type="xs:string"/>
            <xs:element minOccurs="0" name="Contractor_CustomFieldTextValue5_Item1" type="xs:string"/>
            <xs:element minOccurs="0" name="Contractor_CustomFieldTextValue5_Item2" type="xs:string"/>
            <xs:element minOccurs="0" name="Contractor_CustomFieldTextValue5_Item3" type="xs:string"/>
            <xs:element minOccurs="0" name="Contractor_CustomFieldTextValue5_Item4" type="xs:string"/>
            <xs:element minOccurs="0" name="Contractor_CustomFieldTextValue5_Item5" type="xs:string"/>
            <xs:element minOccurs="0" name="Contractor_CustomFieldTextValue5_Item6" type="xs:string"/>
            <xs:element minOccurs="0" name="Contractor_CustomFieldTextValue5_Item7" type="xs:string"/>
            <xs:element minOccurs="0" name="Contractor_CustomFieldTextValue5_Item8" type="xs:string"/>
            <xs:element minOccurs="0" name="Contractor_CustomFieldTextValue5_Item9" type="xs:string"/>
            <xs:element minOccurs="0" name="Contractor_CustomFieldTextValue5_Item10" type="xs:string"/>
            <xs:element minOccurs="0" name="Contractor_CustomFieldTextValue6_Item1" type="xs:string"/>
            <xs:element minOccurs="0" name="Contractor_CustomFieldTextValue6_Item2" type="xs:string"/>
            <xs:element minOccurs="0" name="Contractor_CustomFieldTextValue6_Item3" type="xs:string"/>
            <xs:element minOccurs="0" name="Contractor_CustomFieldTextValue6_Item4" type="xs:string"/>
            <xs:element minOccurs="0" name="Contractor_CustomFieldTextValue6_Item5" type="xs:string"/>
            <xs:element minOccurs="0" name="Contractor_CustomFieldTextValue6_Item6" type="xs:string"/>
            <xs:element minOccurs="0" name="Contractor_CustomFieldTextValue6_Item7" type="xs:string"/>
            <xs:element minOccurs="0" name="Contractor_CustomFieldTextValue6_Item8" type="xs:string"/>
            <xs:element minOccurs="0" name="Contractor_CustomFieldTextValue6_Item9" type="xs:string"/>
            <xs:element minOccurs="0" name="Contractor_CustomFieldTextValue6_Item10" type="xs:string"/>
            <xs:element minOccurs="0" name="Contractor_CustomFieldTextValue7_Item1" type="xs:string"/>
            <xs:element minOccurs="0" name="Contractor_CustomFieldTextValue7_Item2" type="xs:string"/>
            <xs:element minOccurs="0" name="Contractor_CustomFieldTextValue7_Item3" type="xs:string"/>
            <xs:element minOccurs="0" name="Contractor_CustomFieldTextValue7_Item4" type="xs:string"/>
            <xs:element minOccurs="0" name="Contractor_CustomFieldTextValue7_Item5" type="xs:string"/>
            <xs:element minOccurs="0" name="Contractor_CustomFieldTextValue7_Item6" type="xs:string"/>
            <xs:element minOccurs="0" name="Contractor_CustomFieldTextValue7_Item7" type="xs:string"/>
            <xs:element minOccurs="0" name="Contractor_CustomFieldTextValue7_Item8" type="xs:string"/>
            <xs:element minOccurs="0" name="Contractor_CustomFieldTextValue7_Item9" type="xs:string"/>
            <xs:element minOccurs="0" name="Contractor_CustomFieldTextValue7_Item10" type="xs:string"/>
            <xs:element minOccurs="0" name="Contractor_CustomFieldTextValue8_Item1" type="xs:string"/>
            <xs:element minOccurs="0" name="Contractor_CustomFieldTextValue8_Item2" type="xs:string"/>
            <xs:element minOccurs="0" name="Contractor_CustomFieldTextValue8_Item3" type="xs:string"/>
            <xs:element minOccurs="0" name="Contractor_CustomFieldTextValue8_Item4" type="xs:string"/>
            <xs:element minOccurs="0" name="Contractor_CustomFieldTextValue8_Item5" type="xs:string"/>
            <xs:element minOccurs="0" name="Contractor_CustomFieldTextValue8_Item6" type="xs:string"/>
            <xs:element minOccurs="0" name="Contractor_CustomFieldTextValue8_Item7" type="xs:string"/>
            <xs:element minOccurs="0" name="Contractor_CustomFieldTextValue8_Item8" type="xs:string"/>
            <xs:element minOccurs="0" name="Contractor_CustomFieldTextValue8_Item9" type="xs:string"/>
            <xs:element minOccurs="0" name="Contractor_CustomFieldTextValue8_Item10" type="xs:string"/>
            <xs:element minOccurs="0" name="Contractor_CustomFieldTextValue9_Item1" type="xs:string"/>
            <xs:element minOccurs="0" name="Contractor_CustomFieldTextValue9_Item2" type="xs:string"/>
            <xs:element minOccurs="0" name="Contractor_CustomFieldTextValue9_Item3" type="xs:string"/>
            <xs:element minOccurs="0" name="Contractor_CustomFieldTextValue9_Item4" type="xs:string"/>
            <xs:element minOccurs="0" name="Contractor_CustomFieldTextValue9_Item5" type="xs:string"/>
            <xs:element minOccurs="0" name="Contractor_CustomFieldTextValue9_Item6" type="xs:string"/>
            <xs:element minOccurs="0" name="Contractor_CustomFieldTextValue9_Item7" type="xs:string"/>
            <xs:element minOccurs="0" name="Contractor_CustomFieldTextValue9_Item8" type="xs:string"/>
            <xs:element minOccurs="0" name="Contractor_CustomFieldTextValue9_Item9" type="xs:string"/>
            <xs:element minOccurs="0" name="Contractor_CustomFieldTextValue9_Item10" type="xs:string"/>
            <xs:element minOccurs="0" name="Contractor_NumberOfContracts_Item1" type="xs:int"/>
            <xs:element minOccurs="0" name="Contractor_NumberOfContracts_Item2" type="xs:int"/>
            <xs:element minOccurs="0" name="Contractor_NumberOfContracts_Item3" type="xs:int"/>
            <xs:element minOccurs="0" name="Contractor_NumberOfContracts_Item4" type="xs:int"/>
            <xs:element minOccurs="0" name="Contractor_NumberOfContracts_Item5" type="xs:int"/>
            <xs:element minOccurs="0" name="Contractor_NumberOfContracts_Item6" type="xs:int"/>
            <xs:element minOccurs="0" name="Contractor_NumberOfContracts_Item7" type="xs:int"/>
            <xs:element minOccurs="0" name="Contractor_NumberOfContracts_Item8" type="xs:int"/>
            <xs:element minOccurs="0" name="Contractor_NumberOfContracts_Item9" type="xs:int"/>
            <xs:element minOccurs="0" name="Contractor_NumberOfContracts_Item10" type="xs:int"/>
            <xs:element minOccurs="0" name="Contractor_PlannedDollars_Item1" type="xs:decimal"/>
            <xs:element minOccurs="0" name="Contractor_PlannedDollars_Item2" type="xs:decimal"/>
            <xs:element minOccurs="0" name="Contractor_PlannedDollars_Item3" type="xs:decimal"/>
            <xs:element minOccurs="0" name="Contractor_PlannedDollars_Item4" type="xs:decimal"/>
            <xs:element minOccurs="0" name="Contractor_PlannedDollars_Item5" type="xs:decimal"/>
            <xs:element minOccurs="0" name="Contractor_PlannedDollars_Item6" type="xs:decimal"/>
            <xs:element minOccurs="0" name="Contractor_PlannedDollars_Item7" type="xs:decimal"/>
            <xs:element minOccurs="0" name="Contractor_PlannedDollars_Item8" type="xs:decimal"/>
            <xs:element minOccurs="0" name="Contractor_PlannedDollars_Item9" type="xs:decimal"/>
            <xs:element minOccurs="0" name="Contractor_PlannedDollars_Item10" type="xs:decimal"/>
            <xs:element minOccurs="0" name="Contractor_PlannedHoursWorked_Item1" type="xs:int"/>
            <xs:element minOccurs="0" name="Contractor_PlannedHoursWorked_Item2" type="xs:int"/>
            <xs:element minOccurs="0" name="Contractor_PlannedHoursWorked_Item3" type="xs:int"/>
            <xs:element minOccurs="0" name="Contractor_PlannedHoursWorked_Item4" type="xs:int"/>
            <xs:element minOccurs="0" name="Contractor_PlannedHoursWorked_Item5" type="xs:int"/>
            <xs:element minOccurs="0" name="Contractor_PlannedHoursWorked_Item6" type="xs:int"/>
            <xs:element minOccurs="0" name="Contractor_PlannedHoursWorked_Item7" type="xs:int"/>
            <xs:element minOccurs="0" name="Contractor_PlannedHoursWorked_Item8" type="xs:int"/>
            <xs:element minOccurs="0" name="Contractor_PlannedHoursWorked_Item9" type="xs:int"/>
            <xs:element minOccurs="0" name="Contractor_PlannedHoursWorked_Item10" type="xs:int"/>
            <xs:element minOccurs="0" name="Contractor_PlannedPercentOfHoursWorked_Item1" type="xs:decimal"/>
            <xs:element minOccurs="0" name="Contractor_PlannedPercentOfHoursWorked_Item2" type="xs:decimal"/>
            <xs:element minOccurs="0" name="Contractor_PlannedPercentOfHoursWorked_Item3" type="xs:decimal"/>
            <xs:element minOccurs="0" name="Contractor_PlannedPercentOfHoursWorked_Item4" type="xs:decimal"/>
            <xs:element minOccurs="0" name="Contractor_PlannedPercentOfHoursWorked_Item5" type="xs:decimal"/>
            <xs:element minOccurs="0" name="Contractor_PlannedPercentOfHoursWorked_Item6" type="xs:decimal"/>
            <xs:element minOccurs="0" name="Contractor_PlannedPercentOfHoursWorked_Item7" type="xs:decimal"/>
            <xs:element minOccurs="0" name="Contractor_PlannedPercentOfHoursWorked_Item8" type="xs:decimal"/>
            <xs:element minOccurs="0" name="Contractor_PlannedPercentOfHoursWorked_Item9" type="xs:decimal"/>
            <xs:element minOccurs="0" name="Contractor_PlannedPercentOfHoursWorked_Item10" type="xs:decimal"/>
            <xs:element minOccurs="0" name="DevCostsAcquisitionCosts_AcquisitionCostsCustomField1" type="xs:decimal"/>
            <xs:element minOccurs="0" name="DevCostsAcquisitionCosts_AcquisitionCostsCustomField130_x0025_PV" type="xs:decimal"/>
            <xs:element minOccurs="0" name="DevCostsAcquisitionCosts_AcquisitionCostsCustomField170_x0025_PV" type="xs:decimal"/>
            <xs:element minOccurs="0" name="DevCostsAcquisitionCosts_AcquisitionCostsCustomField1DisbursedToDate" type="xs:decimal"/>
            <xs:element minOccurs="0" name="DevCostsAcquisitionCosts_AcquisitionCostsCustomField1PerUnit" type="xs:decimal"/>
            <xs:element minOccurs="0" name="DevCostsAcquisitionCosts_AcquisitionCostsCustomField2" type="xs:decimal"/>
            <xs:element minOccurs="0" name="DevCostsAcquisitionCosts_AcquisitionCostsCustomField230_x0025_PV" type="xs:decimal"/>
            <xs:element minOccurs="0" name="DevCostsAcquisitionCosts_AcquisitionCostsCustomField270_x0025_PV" type="xs:decimal"/>
            <xs:element minOccurs="0" name="DevCostsAcquisitionCosts_AcquisitionCostsCustomField2DisbursedToDate" type="xs:decimal"/>
            <xs:element minOccurs="0" name="DevCostsAcquisitionCosts_AcquisitionCostsCustomField2PerUnit" type="xs:decimal"/>
            <xs:element minOccurs="0" name="DevCostsAcquisitionCosts_AcquisitionCostsCustomField3" type="xs:decimal"/>
            <xs:element minOccurs="0" name="DevCostsAcquisitionCosts_AcquisitionCostsCustomField330_x0025_PV" type="xs:decimal"/>
            <xs:element minOccurs="0" name="DevCostsAcquisitionCosts_AcquisitionCostsCustomField370_x0025_PV" type="xs:decimal"/>
            <xs:element minOccurs="0" name="DevCostsAcquisitionCosts_AcquisitionCostsCustomField3DisbursedToDate" type="xs:decimal"/>
            <xs:element minOccurs="0" name="DevCostsAcquisitionCosts_AcquisitionCostsCustomField3PerUnit" type="xs:decimal"/>
            <xs:element minOccurs="0" name="DevCostsAcquisitionCosts_ExistingStructures" type="xs:decimal"/>
            <xs:element minOccurs="0" name="DevCostsAcquisitionCosts_ExistingStructures30_x0025_PV" type="xs:decimal"/>
            <xs:element minOccurs="0" name="DevCostsAcquisitionCosts_ExistingStructures70_x0025_PV" type="xs:decimal"/>
            <xs:element minOccurs="0" name="DevCostsAcquisitionCosts_ExistingStructuresDisbursedToDate" type="xs:decimal"/>
            <xs:element minOccurs="0" name="DevCostsAcquisitionCosts_ExistingStructuresPerUnit" type="xs:decimal"/>
            <xs:element minOccurs="0" name="DevCostsAcquisitionCosts_Land" type="xs:decimal"/>
            <xs:element minOccurs="0" name="DevCostsAcquisitionCosts_Land30_x0025_PV" type="xs:decimal"/>
            <xs:element minOccurs="0" name="DevCostsAcquisitionCosts_Land70_x0025_PV" type="xs:decimal"/>
            <xs:element minOccurs="0" name="DevCostsAcquisitionCosts_LandDisbursedToDate" type="xs:decimal"/>
            <xs:element minOccurs="0" name="DevCostsAcquisitionCosts_LandPerUnit" type="xs:decimal"/>
            <xs:element minOccurs="0" name="DevCostsAcquisitionCosts_OtherAcquisitionCosts" type="xs:decimal"/>
            <xs:element minOccurs="0" name="DevCostsAcquisitionCosts_OtherAcquisitionCosts30_x0025_PV" type="xs:decimal"/>
            <xs:element minOccurs="0" name="DevCostsAcquisitionCosts_OtherAcquisitionCosts70_x0025_PV" type="xs:decimal"/>
            <xs:element minOccurs="0" name="DevCostsAcquisitionCosts_OtherAcquisitionCostsDisbursedToDate" type="xs:decimal"/>
            <xs:element minOccurs="0" name="DevCostsAcquisitionCosts_OtherAcquisitionCostsPerUnit" type="xs:decimal"/>
            <xs:element minOccurs="0" name="DevCostsConstInterimCosts_ConstructionInsurance" type="xs:decimal"/>
            <xs:element minOccurs="0" name="DevCostsConstInterimCosts_ConstructionInsurance30_x0025_PV" type="xs:decimal"/>
            <xs:element minOccurs="0" name="DevCostsConstInterimCosts_ConstructionInsurance70_x0025_PV" type="xs:decimal"/>
            <xs:element minOccurs="0" name="DevCostsConstInterimCosts_ConstructionInsuranceDisbursedToDate" type="xs:decimal"/>
            <xs:element minOccurs="0" name="DevCostsConstInterimCosts_ConstructionInsurancesPerUnit" type="xs:decimal"/>
            <xs:element minOccurs="0" name="DevCostsConstInterimCosts_ConstructionInterimCostsCustomField1" type="xs:decimal"/>
            <xs:element minOccurs="0" name="DevCostsConstInterimCosts_ConstructionInterimCostsCustomField130_x0025_PV" type="xs:decimal"/>
            <xs:element minOccurs="0" name="DevCostsConstInterimCosts_ConstructionInterimCostsCustomField170_x0025_PV" type="xs:decimal"/>
            <xs:element minOccurs="0" name="DevCostsConstInterimCosts_ConstructionInterimCostsCustomField1DisbursedToDate" type="xs:decimal"/>
            <xs:element minOccurs="0" name="DevCostsConstInterimCosts_ConstructionInterimCostsCustomField1PerUnit" type="xs:decimal"/>
            <xs:element minOccurs="0" name="DevCostsConstInterimCosts_ConstructionInterimCostsCustomField2" type="xs:decimal"/>
            <xs:element minOccurs="0" name="DevCostsConstInterimCosts_ConstructionInterimCostsCustomField230_x0025_PV" type="xs:decimal"/>
            <xs:element minOccurs="0" name="DevCostsConstInterimCosts_ConstructionInterimCostsCustomField270_x0025_PV" type="xs:decimal"/>
            <xs:element minOccurs="0" name="DevCostsConstInterimCosts_ConstructionInterimCostsCustomField2DisbursedToDate" type="xs:decimal"/>
            <xs:element minOccurs="0" name="DevCostsConstInterimCosts_ConstructionInterimCostsCustomField2PerUnit" type="xs:decimal"/>
            <xs:element minOccurs="0" name="DevCostsConstInterimCosts_ConstructionInterimCostsCustomField3" type="xs:decimal"/>
            <xs:element minOccurs="0" name="DevCostsConstInterimCosts_ConstructionInterimCostsCustomField330_x0025_PV" type="xs:decimal"/>
            <xs:element minOccurs="0" name="DevCostsConstInterimCosts_ConstructionInterimCostsCustomField370_x0025_PV" type="xs:decimal"/>
            <xs:element minOccurs="0" name="DevCostsConstInterimCosts_ConstructionInterimCostsCustomField3DisbursedToDate" type="xs:decimal"/>
            <xs:element minOccurs="0" name="DevCostsConstInterimCosts_ConstructionInterimCostsCustomField3PerUnit" type="xs:decimal"/>
            <xs:element minOccurs="0" name="DevCostsConstInterimCosts_PerformanceBondPremium" type="xs:decimal"/>
            <xs:element minOccurs="0" name="DevCostsConstInterimCosts_PerformanceBondPremium30_x0025_PV" type="xs:decimal"/>
            <xs:element minOccurs="0" name="DevCostsConstInterimCosts_PerformanceBondPremium70_x0025_PV" type="xs:decimal"/>
            <xs:element minOccurs="0" name="DevCostsConstInterimCosts_PerformanceBondPremiumDisbursedToDate" type="xs:decimal"/>
            <xs:element minOccurs="0" name="DevCostsConstInterimCosts_PerformanceBondPremiumPerUnit" type="xs:decimal"/>
            <xs:element minOccurs="0" name="DevCostsConstInterimCosts_PermittingFees" type="xs:decimal"/>
            <xs:element minOccurs="0" name="DevCostsConstInterimCosts_PermittingFees30_x0025_PV" type="xs:decimal"/>
            <xs:element minOccurs="0" name="DevCostsConstInterimCosts_PermittingFees70_x0025_PV" type="xs:decimal"/>
            <xs:element minOccurs="0" name="DevCostsConstInterimCosts_PermittingFeesDisbursedToDate" type="xs:decimal"/>
            <xs:element minOccurs="0" name="DevCostsConstInterimCosts_PermittingFeesPerUnit" type="xs:decimal"/>
            <xs:element minOccurs="0" name="DevCostsConstInterimCosts_TapFeesandImpactFees" type="xs:decimal"/>
            <xs:element minOccurs="0" name="DevCostsConstInterimCosts_TapFeesandImpactFees30_x0025_PV" type="xs:decimal"/>
            <xs:element minOccurs="0" name="DevCostsConstInterimCosts_TapFeesandImpactFees70_x0025_PV" type="xs:decimal"/>
            <xs:element minOccurs="0" name="DevCostsConstInterimCosts_TapFeesandImpactFeesDisbursedToDate" type="xs:decimal"/>
            <xs:element minOccurs="0" name="DevCostsConstInterimCosts_TapFeesandImpactFeesPerUnit" type="xs:decimal"/>
            <xs:element minOccurs="0" name="DevCostsConstInterimCosts_Taxes" type="xs:decimal"/>
            <xs:element minOccurs="0" name="DevCostsConstInterimCosts_Taxes30_x0025_PV" type="xs:decimal"/>
            <xs:element minOccurs="0" name="DevCostsConstInterimCosts_Taxes70_x0025_PV" type="xs:decimal"/>
            <xs:element minOccurs="0" name="DevCostsConstInterimCosts_TaxesDisbursedToDate" type="xs:decimal"/>
            <xs:element minOccurs="0" name="DevCostsConstInterimCosts_TaxesPerUnit" type="xs:decimal"/>
            <xs:element minOccurs="0" name="DevCostsConstructionFinancing_ConstructionFinancingCustomField1" type="xs:decimal"/>
            <xs:element minOccurs="0" name="DevCostsConstructionFinancing_ConstructionFinancingCustomField130_x0025_PV" type="xs:decimal"/>
            <xs:element minOccurs="0" name="DevCostsConstructionFinancing_ConstructionFinancingCustomField170_x0025_PV" type="xs:decimal"/>
            <xs:element minOccurs="0" name="DevCostsConstructionFinancing_ConstructionFinancingCustomField1DisbursedToDate" type="xs:decimal"/>
            <xs:element minOccurs="0" name="DevCostsConstructionFinancing_ConstructionFinancingCustomField1PerUnit" type="xs:decimal"/>
            <xs:element minOccurs="0" name="DevCostsConstructionFinancing_ConstructionFinancingCustomField2" type="xs:decimal"/>
            <xs:element minOccurs="0" name="DevCostsConstructionFinancing_ConstructionFinancingCustomField230_x0025_PV" type="xs:decimal"/>
            <xs:element minOccurs="0" name="DevCostsConstructionFinancing_ConstructionFinancingCustomField270_x0025_PV" type="xs:decimal"/>
            <xs:element minOccurs="0" name="DevCostsConstructionFinancing_ConstructionFinancingCustomField2DisbursedToDate" type="xs:decimal"/>
            <xs:element minOccurs="0" name="DevCostsConstructionFinancing_ConstructionFinancingCustomField2PerUnit" type="xs:decimal"/>
            <xs:element minOccurs="0" name="DevCostsConstructionFinancing_ConstructionFinancingCustomField3" type="xs:decimal"/>
            <xs:element minOccurs="0" name="DevCostsConstructionFinancing_ConstructionFinancingCustomField330_x0025_PV" type="xs:decimal"/>
            <xs:element minOccurs="0" name="DevCostsConstructionFinancing_ConstructionFinancingCustomField370_x0025_PV" type="xs:decimal"/>
            <xs:element minOccurs="0" name="DevCostsConstructionFinancing_ConstructionFinancingCustomField3DisbursedToDate" type="xs:decimal"/>
            <xs:element minOccurs="0" name="DevCostsConstructionFinancing_ConstructionFinancingCustomField3PerUnit" type="xs:decimal"/>
            <xs:element minOccurs="0" name="DevCostsConstructionFinancing_ConstructionLoanCreditReport" type="xs:decimal"/>
            <xs:element minOccurs="0" name="DevCostsConstructionFinancing_ConstructionLoanCreditReport30_x0025_PV" type="xs:decimal"/>
            <xs:element minOccurs="0" name="DevCostsConstructionFinancing_ConstructionLoanCreditReport70_x0025_PV" type="xs:decimal"/>
            <xs:element minOccurs="0" name="DevCostsConstructionFinancing_ConstructionLoanCreditReportDisbursedToDate" type="xs:decimal"/>
            <xs:element minOccurs="0" name="DevCostsConstructionFinancing_ConstructionLoanCreditReportPerUnit" type="xs:decimal"/>
            <xs:element minOccurs="0" name="DevCostsConstructionFinancing_ConstructionLoanInterestPaid" type="xs:decimal"/>
            <xs:element minOccurs="0" name="DevCostsConstructionFinancing_ConstructionLoanInterestPaid30_x0025_PV" type="xs:decimal"/>
            <xs:element minOccurs="0" name="DevCostsConstructionFinancing_ConstructionLoanInterestPaid70_x0025_PV" type="xs:decimal"/>
            <xs:element minOccurs="0" name="DevCostsConstructionFinancing_ConstructionLoanInterestPaidDisbursedToDate" type="xs:decimal"/>
            <xs:element minOccurs="0" name="DevCostsConstructionFinancing_ConstructionLoanInterestPaidPerUnit" type="xs:decimal"/>
            <xs:element minOccurs="0" name="DevCostsConstructionFinancing_ConstructionLoanLegalFees" type="xs:decimal"/>
            <xs:element minOccurs="0" name="DevCostsConstructionFinancing_ConstructionLoanLegalFees30_x0025_PV" type="xs:decimal"/>
            <xs:element minOccurs="0" name="DevCostsConstructionFinancing_ConstructionLoanLegalFees70_x0025_PV" type="xs:decimal"/>
            <xs:element minOccurs="0" name="DevCostsConstructionFinancing_ConstructionLoanLegalFeesDisbursedToDate" type="xs:decimal"/>
            <xs:element minOccurs="0" name="DevCostsConstructionFinancing_ConstructionLoanLegalFeesPerUnit" type="xs:decimal"/>
            <xs:element minOccurs="0" name="DevCostsConstructionFinancing_ConstructionLoanOriginationFee" type="xs:decimal"/>
            <xs:element minOccurs="0" name="DevCostsConstructionFinancing_ConstructionLoanOriginationFee30_x0025_PV" type="xs:decimal"/>
            <xs:element minOccurs="0" name="DevCostsConstructionFinancing_ConstructionLoanOriginationFee70_x0025_PV" type="xs:decimal"/>
            <xs:element minOccurs="0" name="DevCostsConstructionFinancing_ConstructionLoanOriginationFeeDisbursedToDate" type="xs:decimal"/>
            <xs:element minOccurs="0" name="DevCostsConstructionFinancing_ConstructionLoanOriginationFeePerUnit" type="xs:decimal"/>
            <xs:element minOccurs="0" name="DevCostsConstructionFinancing_InspectionFees" type="xs:decimal"/>
            <xs:element minOccurs="0" name="DevCostsConstructionFinancing_InspectionFees30_x0025_PV" type="xs:decimal"/>
            <xs:element minOccurs="0" name="DevCostsConstructionFinancing_InspectionFees70_x0025_PV" type="xs:decimal"/>
            <xs:element minOccurs="0" name="DevCostsConstructionFinancing_InspectionFeesDisbursedToDate" type="xs:decimal"/>
            <xs:element minOccurs="0" name="DevCostsConstructionFinancing_InspectionFeesPerUnit" type="xs:decimal"/>
            <xs:element minOccurs="0" name="DevCostsConstructionFinancing_OtherInterimFinancingCosts" type="xs:decimal"/>
            <xs:element minOccurs="0" name="DevCostsConstructionFinancing_OtherInterimFinancingCosts30_x0025_PV" type="xs:decimal"/>
            <xs:element minOccurs="0" name="DevCostsConstructionFinancing_OtherInterimFinancingCosts70_x0025_PV" type="xs:decimal"/>
            <xs:element minOccurs="0" name="DevCostsConstructionFinancing_OtherInterimFinancingCostsDisbursedToDate" type="xs:decimal"/>
            <xs:element minOccurs="0" name="DevCostsConstructionFinancing_OtherInterimFinancingCostsPerUnit" type="xs:decimal"/>
            <xs:element minOccurs="0" name="DevCostsConstructionFinancing_TitleandRecordingCostsForConstructionLoan" type="xs:decimal"/>
            <xs:element minOccurs="0" name="DevCostsConstructionFinancing_TitleandRecordingCostsForConstructionLoan30_x0025_PV" type="xs:decimal"/>
            <xs:element minOccurs="0" name="DevCostsConstructionFinancing_TitleandRecordingCostsForConstructionLoan70_x0025_PV" type="xs:decimal"/>
            <xs:element minOccurs="0" name="DevCostsConstructionFinancing_TitleandRecordingCostsForConstructionLoanDisbursedToDate" type="xs:decimal"/>
            <xs:element minOccurs="0" name="DevCostsConstructionFinancing_TitleandRecordingCostsForConstructionLoanPerUnit" type="xs:decimal"/>
            <xs:element minOccurs="0" name="DevCostsConstructionRehabCosts_AccessoryStructures" type="xs:decimal"/>
            <xs:element minOccurs="0" name="DevCostsConstructionRehabCosts_AccessoryStructures30_x0025_PV" type="xs:decimal"/>
            <xs:element minOccurs="0" name="DevCostsConstructionRehabCosts_AccessoryStructures70_x0025_PV" type="xs:decimal"/>
            <xs:element minOccurs="0" name="DevCostsConstructionRehabCosts_AccessoryStructuresDisbursedToDate" type="xs:decimal"/>
            <xs:element minOccurs="0" name="DevCostsConstructionRehabCosts_AccessoryStructuresPerUnit" type="xs:decimal"/>
            <xs:element minOccurs="0" name="DevCostsConstructionRehabCosts_ConstructionContingency" type="xs:decimal"/>
            <xs:element minOccurs="0" name="DevCostsConstructionRehabCosts_ConstructionContingency30_x0025_PV" type="xs:decimal"/>
            <xs:element minOccurs="0" name="DevCostsConstructionRehabCosts_ConstructionContingency70_x0025_PV" type="xs:decimal"/>
            <xs:element minOccurs="0" name="DevCostsConstructionRehabCosts_ConstructionContingencyDisbursedToDate" type="xs:decimal"/>
            <xs:element minOccurs="0" name="DevCostsConstructionRehabCosts_ConstructionContingencyPerUnit" type="xs:decimal"/>
            <xs:element minOccurs="0" name="DevCostsConstructionRehabCosts_ConstructionRehabilitationCostsCustomField1" type="xs:decimal"/>
            <xs:element minOccurs="0" name="DevCostsConstructionRehabCosts_ConstructionRehabilitationCostsCustomField130_x0025_PV" type="xs:decimal"/>
            <xs:element minOccurs="0" name="DevCostsConstructionRehabCosts_ConstructionRehabilitationCostsCustomField170_x0025_PV" type="xs:decimal"/>
            <xs:element minOccurs="0" name="DevCostsConstructionRehabCosts_ConstructionRehabilitationCostsCustomField1DisbursedToDate" type="xs:decimal"/>
            <xs:element minOccurs="0" name="DevCostsConstructionRehabCosts_ConstructionRehabilitationCostsCustomField1PerUnit" type="xs:decimal"/>
            <xs:element minOccurs="0" name="DevCostsConstructionRehabCosts_ConstructionRehabilitationCostsCustomField2" type="xs:decimal"/>
            <xs:element minOccurs="0" name="DevCostsConstructionRehabCosts_ConstructionRehabilitationCostsCustomField230_x0025_PV" type="xs:decimal"/>
            <xs:element minOccurs="0" name="DevCostsConstructionRehabCosts_ConstructionRehabilitationCostsCustomField270_x0025_PV" type="xs:decimal"/>
            <xs:element minOccurs="0" name="DevCostsConstructionRehabCosts_ConstructionRehabilitationCostsCustomField2DisbursedToDate" type="xs:decimal"/>
            <xs:element minOccurs="0" name="DevCostsConstructionRehabCosts_ConstructionRehabilitationCostsCustomField2PerUnit" type="xs:decimal"/>
            <xs:element minOccurs="0" name="DevCostsConstructionRehabCosts_ConstructionRehabilitationCostsCustomField3" type="xs:decimal"/>
            <xs:element minOccurs="0" name="DevCostsConstructionRehabCosts_ConstructionRehabilitationCostsCustomField330_x0025_PV" type="xs:decimal"/>
            <xs:element minOccurs="0" name="DevCostsConstructionRehabCosts_ConstructionRehabilitationCostsCustomField370_x0025_PV" type="xs:decimal"/>
            <xs:element minOccurs="0" name="DevCostsConstructionRehabCosts_ConstructionRehabilitationCostsCustomField3DisbursedToDate" type="xs:decimal"/>
            <xs:element minOccurs="0" name="DevCostsConstructionRehabCosts_ConstructionRehabilitationCostsCustomField3PerUnit" type="xs:decimal"/>
            <xs:element minOccurs="0" name="DevCostsConstructionRehabCosts_FurnishingAppliances" type="xs:decimal"/>
            <xs:element minOccurs="0" name="DevCostsConstructionRehabCosts_FurnishingAppliances30_x0025_PV" type="xs:decimal"/>
            <xs:element minOccurs="0" name="DevCostsConstructionRehabCosts_FurnishingAppliances70_x0025_PV" type="xs:decimal"/>
            <xs:element minOccurs="0" name="DevCostsConstructionRehabCosts_FurnishingAppliancesDisbursedToDate" type="xs:decimal"/>
            <xs:element minOccurs="0" name="DevCostsConstructionRehabCosts_FurnishingAppliancesPerUnit" type="xs:decimal"/>
            <xs:element minOccurs="0" name="DevCostsConstructionRehabCosts_NewConstruction" type="xs:decimal"/>
            <xs:element minOccurs="0" name="DevCostsConstructionRehabCosts_NewConstruction30_x0025_PV" type="xs:decimal"/>
            <xs:element minOccurs="0" name="DevCostsConstructionRehabCosts_NewConstruction70_x0025_PV" type="xs:decimal"/>
            <xs:element minOccurs="0" name="DevCostsConstructionRehabCosts_NewConstructionDisbursedToDate" type="xs:decimal"/>
            <xs:element minOccurs="0" name="DevCostsConstructionRehabCosts_NewConstructionPerUnit" type="xs:decimal"/>
            <xs:element minOccurs="0" name="DevCostsConstructionRehabCosts_OtherConstructionRehabilitationCosts" type="xs:decimal"/>
            <xs:element minOccurs="0" name="DevCostsConstructionRehabCosts_OtherConstructionRehabilitationCosts30_x0025_PV" type="xs:decimal"/>
            <xs:element minOccurs="0" name="DevCostsConstructionRehabCosts_OtherConstructionRehabilitationCosts70_x0025_PV" type="xs:decimal"/>
            <xs:element minOccurs="0" name="DevCostsConstructionRehabCosts_OtherConstructionRehabilitationCostsDisbursedToDate" type="xs:decimal"/>
            <xs:element minOccurs="0" name="DevCostsConstructionRehabCosts_OtherConstructionRehabilitationCostsPerUnit" type="xs:decimal"/>
            <xs:element minOccurs="0" name="DevCostsConstructionRehabCosts_Rehabilitation" type="xs:decimal"/>
            <xs:element minOccurs="0" name="DevCostsConstructionRehabCosts_Rehabilitation30_x0025_PV" type="xs:decimal"/>
            <xs:element minOccurs="0" name="DevCostsConstructionRehabCosts_Rehabilitation70_x0025_PV" type="xs:decimal"/>
            <xs:element minOccurs="0" name="DevCostsConstructionRehabCosts_RehabilitationDisbursedToDate" type="xs:decimal"/>
            <xs:element minOccurs="0" name="DevCostsConstructionRehabCosts_RehabilitationPerUnit" type="xs:decimal"/>
            <xs:element minOccurs="0" name="DevCostsDeveloperFees_DeveloperOverhead" type="xs:decimal"/>
            <xs:element minOccurs="0" name="DevCostsDeveloperFees_DeveloperOverhead30_x0025_PV" type="xs:decimal"/>
            <xs:element minOccurs="0" name="DevCostsDeveloperFees_DeveloperOverhead70_x0025_PV" type="xs:decimal"/>
            <xs:element minOccurs="0" name="DevCostsDeveloperFees_DeveloperOverheadDisbursedToDate" type="xs:decimal"/>
            <xs:element minOccurs="0" name="DevCostsDeveloperFees_DeveloperOverheadPerUnit" type="xs:decimal"/>
            <xs:element minOccurs="0" name="DevCostsDeveloperFees_DevelopersFee" type="xs:decimal"/>
            <xs:element minOccurs="0" name="DevCostsDeveloperFees_DevelopersFee30_x0025_PV" type="xs:decimal"/>
            <xs:element minOccurs="0" name="DevCostsDeveloperFees_DevelopersFee70_x0025_PV" type="xs:decimal"/>
            <xs:element minOccurs="0" name="DevCostsDeveloperFees_DevelopersFeeDisbursedToDate" type="xs:decimal"/>
            <xs:element minOccurs="0" name="DevCostsDeveloperFees_DevelopersFeePerUnit" type="xs:decimal"/>
            <xs:element minOccurs="0" name="DevCostsDeveloperFees_DevelopersFeesCustomField1" type="xs:decimal"/>
            <xs:element minOccurs="0" name="DevCostsDeveloperFees_DevelopersFeesCustomField130_x0025_PV" type="xs:decimal"/>
            <xs:element minOccurs="0" name="DevCostsDeveloperFees_DevelopersFeesCustomField170_x0025_PV" type="xs:decimal"/>
            <xs:element minOccurs="0" name="DevCostsDeveloperFees_DevelopersFeesCustomField1DisbursedToDate" type="xs:decimal"/>
            <xs:element minOccurs="0" name="DevCostsDeveloperFees_DevelopersFeesCustomField1PerUnit" type="xs:decimal"/>
            <xs:element minOccurs="0" name="DevCostsDeveloperFees_DevelopersFeesCustomField2" type="xs:decimal"/>
            <xs:element minOccurs="0" name="DevCostsDeveloperFees_DevelopersFeesCustomField230_x0025_PV" type="xs:decimal"/>
            <xs:element minOccurs="0" name="DevCostsDeveloperFees_DevelopersFeesCustomField270_x0025_PV" type="xs:decimal"/>
            <xs:element minOccurs="0" name="DevCostsDeveloperFees_DevelopersFeesCustomField2DisbursedToDate" type="xs:decimal"/>
            <xs:element minOccurs="0" name="DevCostsDeveloperFees_DevelopersFeesCustomField2PerUnit" type="xs:decimal"/>
            <xs:element minOccurs="0" name="DevCostsDeveloperFees_DevelopersFeesCustomField3" type="xs:decimal"/>
            <xs:element minOccurs="0" name="DevCostsDeveloperFees_DevelopersFeesCustomField330_x0025_PV" type="xs:decimal"/>
            <xs:element minOccurs="0" name="DevCostsDeveloperFees_DevelopersFeesCustomField370_x0025_PV" type="xs:decimal"/>
            <xs:element minOccurs="0" name="DevCostsDeveloperFees_DevelopersFeesCustomField3DisbursedToDate" type="xs:decimal"/>
            <xs:element minOccurs="0" name="DevCostsDeveloperFees_DevelopersFeesCustomField3PerUnit" type="xs:decimal"/>
            <xs:element minOccurs="0" name="DevCostsDeveloperFees_ProjectConsultantFees" type="xs:decimal"/>
            <xs:element minOccurs="0" name="DevCostsDeveloperFees_ProjectConsultantFees30_x0025_PV" type="xs:decimal"/>
            <xs:element minOccurs="0" name="DevCostsDeveloperFees_ProjectConsultantFees70_x0025_PV" type="xs:decimal"/>
            <xs:element minOccurs="0" name="DevCostsDeveloperFees_ProjectConsultantFeesDisbursedToDate" type="xs:decimal"/>
            <xs:element minOccurs="0" name="DevCostsDeveloperFees_ProjectConsultantFeesPerUnit" type="xs:decimal"/>
            <xs:element minOccurs="0" name="DevCostsGenReqContractorFees_BuilderProfit" type="xs:decimal"/>
            <xs:element minOccurs="0" name="DevCostsGenReqContractorFees_BuilderProfit30_x0025_PV" type="xs:decimal"/>
            <xs:element minOccurs="0" name="DevCostsGenReqContractorFees_BuilderProfit70_x0025_PV" type="xs:decimal"/>
            <xs:element minOccurs="0" name="DevCostsGenReqContractorFees_BuilderProfitDisbursedToDate" type="xs:decimal"/>
            <xs:element minOccurs="0" name="DevCostsGenReqContractorFees_BuilderProfitPerUnit" type="xs:decimal"/>
            <xs:element minOccurs="0" name="DevCostsGenReqContractorFees_BuildersOverhead" type="xs:decimal"/>
            <xs:element minOccurs="0" name="DevCostsGenReqContractorFees_BuildersOverhead30_x0025_PV" type="xs:decimal"/>
            <xs:element minOccurs="0" name="DevCostsGenReqContractorFees_BuildersOverhead70_x0025_PV" type="xs:decimal"/>
            <xs:element minOccurs="0" name="DevCostsGenReqContractorFees_BuildersOverheadDisbursedToDate" type="xs:decimal"/>
            <xs:element minOccurs="0" name="DevCostsGenReqContractorFees_BuildersOverheadPerUnit" type="xs:decimal"/>
            <xs:element minOccurs="0" name="DevCostsGenReqContractorFees_GeneralRequirements" type="xs:decimal"/>
            <xs:element minOccurs="0" name="DevCostsGenReqContractorFees_GeneralRequirements30_x0025_PV" type="xs:decimal"/>
            <xs:element minOccurs="0" name="DevCostsGenReqContractorFees_GeneralRequirements70_x0025_PV" type="xs:decimal"/>
            <xs:element minOccurs="0" name="DevCostsGenReqContractorFees_GeneralRequirementsDisbursedToDate" type="xs:decimal"/>
            <xs:element minOccurs="0" name="DevCostsGenReqContractorFees_GeneralRequirementsPerUnit" type="xs:decimal"/>
            <xs:element minOccurs="0" name="DevCostsGenReqContractorFees_GenReqContractorFeesCustomField1" type="xs:decimal"/>
            <xs:element minOccurs="0" name="DevCostsGenReqContractorFees_GenReqContractorFeesCustomField130_x0025_PV" type="xs:decimal"/>
            <xs:element minOccurs="0" name="DevCostsGenReqContractorFees_GenReqContractorFeesCustomField170_x0025_PV" type="xs:decimal"/>
            <xs:element minOccurs="0" name="DevCostsGenReqContractorFees_GenReqContractorFeesCustomField1DisbursedToDate" type="xs:decimal"/>
            <xs:element minOccurs="0" name="DevCostsGenReqContractorFees_GenReqContractorFeesCustomField1PerUnit" type="xs:decimal"/>
            <xs:element minOccurs="0" name="DevCostsGenReqContractorFees_GenReqContractorFeesCustomField2" type="xs:decimal"/>
            <xs:element minOccurs="0" name="DevCostsGenReqContractorFees_GenReqContractorFeesCustomField230_x0025_PV" type="xs:decimal"/>
            <xs:element minOccurs="0" name="DevCostsGenReqContractorFees_GenReqContractorFeesCustomField270_x0025_PV" type="xs:decimal"/>
            <xs:element minOccurs="0" name="DevCostsGenReqContractorFees_GenReqContractorFeesCustomField2DisbursedToDate" type="xs:decimal"/>
            <xs:element minOccurs="0" name="DevCostsGenReqContractorFees_GenReqContractorFeesCustomField2PerUnit" type="xs:decimal"/>
            <xs:element minOccurs="0" name="DevCostsGenReqContractorFees_GenReqContractorFeesCustomField3" type="xs:decimal"/>
            <xs:element minOccurs="0" name="DevCostsGenReqContractorFees_GenReqContractorFeesCustomField330_x0025_PV" type="xs:decimal"/>
            <xs:element minOccurs="0" name="DevCostsGenReqContractorFees_GenReqContractorFeesCustomField370_x0025_PV" type="xs:decimal"/>
            <xs:element minOccurs="0" name="DevCostsGenReqContractorFees_GenReqContractorFeesCustomField3DisbursedToDate" type="xs:decimal"/>
            <xs:element minOccurs="0" name="DevCostsGenReqContractorFees_GenReqContractorFeesCustomField3PerUnit" type="xs:decimal"/>
            <xs:element minOccurs="0" name="DevCostsOtherDevelopmentCosts_OtherDevelopmentCost1" type="xs:decimal"/>
            <xs:element minOccurs="0" name="DevCostsOtherDevelopmentCosts_OtherDevelopmentCost10" type="xs:decimal"/>
            <xs:element minOccurs="0" name="DevCostsOtherDevelopmentCosts_OtherDevelopmentCost1030_x0025_PV" type="xs:decimal"/>
            <xs:element minOccurs="0" name="DevCostsOtherDevelopmentCosts_OtherDevelopmentCost1070_x0025_PV" type="xs:decimal"/>
            <xs:element minOccurs="0" name="DevCostsOtherDevelopmentCosts_OtherDevelopmentCost10DisbursedToDate" type="xs:decimal"/>
            <xs:element minOccurs="0" name="DevCostsOtherDevelopmentCosts_OtherDevelopmentCost10PerUnit" type="xs:decimal"/>
            <xs:element minOccurs="0" name="DevCostsOtherDevelopmentCosts_OtherDevelopmentCost10Source" type="xs:string"/>
            <xs:element minOccurs="0" name="DevCostsOtherDevelopmentCosts_OtherDevelopmentCost130_x0025_PV" type="xs:decimal"/>
            <xs:element minOccurs="0" name="DevCostsOtherDevelopmentCosts_OtherDevelopmentCost170_x0025_PV" type="xs:decimal"/>
            <xs:element minOccurs="0" name="DevCostsOtherDevelopmentCosts_OtherDevelopmentCost1DisbursedToDate" type="xs:decimal"/>
            <xs:element minOccurs="0" name="DevCostsOtherDevelopmentCosts_OtherDevelopmentCost1PerUnit" type="xs:decimal"/>
            <xs:element minOccurs="0" name="DevCostsOtherDevelopmentCosts_OtherDevelopmentCost1Source" type="xs:string"/>
            <xs:element minOccurs="0" name="DevCostsOtherDevelopmentCosts_OtherDevelopmentCost2" type="xs:decimal"/>
            <xs:element minOccurs="0" name="DevCostsOtherDevelopmentCosts_OtherDevelopmentCost230_x0025_PV" type="xs:decimal"/>
            <xs:element minOccurs="0" name="DevCostsOtherDevelopmentCosts_OtherDevelopmentCost270_x0025_PV" type="xs:decimal"/>
            <xs:element minOccurs="0" name="DevCostsOtherDevelopmentCosts_OtherDevelopmentCost2DisbursedToDate" type="xs:decimal"/>
            <xs:element minOccurs="0" name="DevCostsOtherDevelopmentCosts_OtherDevelopmentCost2PerUnit" type="xs:decimal"/>
            <xs:element minOccurs="0" name="DevCostsOtherDevelopmentCosts_OtherDevelopmentCost2Source" type="xs:string"/>
            <xs:element minOccurs="0" name="DevCostsOtherDevelopmentCosts_OtherDevelopmentCost3" type="xs:decimal"/>
            <xs:element minOccurs="0" name="DevCostsOtherDevelopmentCosts_OtherDevelopmentCost330_x0025_PV" type="xs:decimal"/>
            <xs:element minOccurs="0" name="DevCostsOtherDevelopmentCosts_OtherDevelopmentCost370_x0025_PV" type="xs:decimal"/>
            <xs:element minOccurs="0" name="DevCostsOtherDevelopmentCosts_OtherDevelopmentCost3DisbursedToDate" type="xs:decimal"/>
            <xs:element minOccurs="0" name="DevCostsOtherDevelopmentCosts_OtherDevelopmentCost3PerUnit" type="xs:decimal"/>
            <xs:element minOccurs="0" name="DevCostsOtherDevelopmentCosts_OtherDevelopmentCost3Source" type="xs:string"/>
            <xs:element minOccurs="0" name="DevCostsOtherDevelopmentCosts_OtherDevelopmentCost4" type="xs:decimal"/>
            <xs:element minOccurs="0" name="DevCostsOtherDevelopmentCosts_OtherDevelopmentCost430_x0025_PV" type="xs:decimal"/>
            <xs:element minOccurs="0" name="DevCostsOtherDevelopmentCosts_OtherDevelopmentCost470_x0025_PV" type="xs:decimal"/>
            <xs:element minOccurs="0" name="DevCostsOtherDevelopmentCosts_OtherDevelopmentCost4DisbursedToDate" type="xs:decimal"/>
            <xs:element minOccurs="0" name="DevCostsOtherDevelopmentCosts_OtherDevelopmentCost4PerUnit" type="xs:decimal"/>
            <xs:element minOccurs="0" name="DevCostsOtherDevelopmentCosts_OtherDevelopmentCost4Source" type="xs:string"/>
            <xs:element minOccurs="0" name="DevCostsOtherDevelopmentCosts_OtherDevelopmentCost5" type="xs:decimal"/>
            <xs:element minOccurs="0" name="DevCostsOtherDevelopmentCosts_OtherDevelopmentCost530_x0025_PV" type="xs:decimal"/>
            <xs:element minOccurs="0" name="DevCostsOtherDevelopmentCosts_OtherDevelopmentCost570_x0025_PV" type="xs:decimal"/>
            <xs:element minOccurs="0" name="DevCostsOtherDevelopmentCosts_OtherDevelopmentCost5DisbursedToDate" type="xs:decimal"/>
            <xs:element minOccurs="0" name="DevCostsOtherDevelopmentCosts_OtherDevelopmentCost5PerUnit" type="xs:decimal"/>
            <xs:element minOccurs="0" name="DevCostsOtherDevelopmentCosts_OtherDevelopmentCost5Source" type="xs:string"/>
            <xs:element minOccurs="0" name="DevCostsOtherDevelopmentCosts_OtherDevelopmentCost6" type="xs:decimal"/>
            <xs:element minOccurs="0" name="DevCostsOtherDevelopmentCosts_OtherDevelopmentCost630_x0025_PV" type="xs:decimal"/>
            <xs:element minOccurs="0" name="DevCostsOtherDevelopmentCosts_OtherDevelopmentCost670_x0025_PV" type="xs:decimal"/>
            <xs:element minOccurs="0" name="DevCostsOtherDevelopmentCosts_OtherDevelopmentCost6DisbursedToDate" type="xs:decimal"/>
            <xs:element minOccurs="0" name="DevCostsOtherDevelopmentCosts_OtherDevelopmentCost6PerUnit" type="xs:decimal"/>
            <xs:element minOccurs="0" name="DevCostsOtherDevelopmentCosts_OtherDevelopmentCost6Source" type="xs:string"/>
            <xs:element minOccurs="0" name="DevCostsOtherDevelopmentCosts_OtherDevelopmentCost7" type="xs:decimal"/>
            <xs:element minOccurs="0" name="DevCostsOtherDevelopmentCosts_OtherDevelopmentCost730_x0025_PV" type="xs:decimal"/>
            <xs:element minOccurs="0" name="DevCostsOtherDevelopmentCosts_OtherDevelopmentCost770_x0025_PV" type="xs:decimal"/>
            <xs:element minOccurs="0" name="DevCostsOtherDevelopmentCosts_OtherDevelopmentCost7DisbursedToDate" type="xs:decimal"/>
            <xs:element minOccurs="0" name="DevCostsOtherDevelopmentCosts_OtherDevelopmentCost7PerUnit" type="xs:decimal"/>
            <xs:element minOccurs="0" name="DevCostsOtherDevelopmentCosts_OtherDevelopmentCost7Source" type="xs:string"/>
            <xs:element minOccurs="0" name="DevCostsOtherDevelopmentCosts_OtherDevelopmentCost8" type="xs:decimal"/>
            <xs:element minOccurs="0" name="DevCostsOtherDevelopmentCosts_OtherDevelopmentCost830_x0025_PV" type="xs:decimal"/>
            <xs:element minOccurs="0" name="DevCostsOtherDevelopmentCosts_OtherDevelopmentCost870_x0025_PV" type="xs:decimal"/>
            <xs:element minOccurs="0" name="DevCostsOtherDevelopmentCosts_OtherDevelopmentCost8DisbursedToDate" type="xs:decimal"/>
            <xs:element minOccurs="0" name="DevCostsOtherDevelopmentCosts_OtherDevelopmentCost8PerUnit" type="xs:decimal"/>
            <xs:element minOccurs="0" name="DevCostsOtherDevelopmentCosts_OtherDevelopmentCost8Source" type="xs:string"/>
            <xs:element minOccurs="0" name="DevCostsOtherDevelopmentCosts_OtherDevelopmentCost9" type="xs:decimal"/>
            <xs:element minOccurs="0" name="DevCostsOtherDevelopmentCosts_OtherDevelopmentCost930_x0025_PV" type="xs:decimal"/>
            <xs:element minOccurs="0" name="DevCostsOtherDevelopmentCosts_OtherDevelopmentCost970_x0025_PV" type="xs:decimal"/>
            <xs:element minOccurs="0" name="DevCostsOtherDevelopmentCosts_OtherDevelopmentCost9DisbursedToDate" type="xs:decimal"/>
            <xs:element minOccurs="0" name="DevCostsOtherDevelopmentCosts_OtherDevelopmentCost9PerUnit" type="xs:decimal"/>
            <xs:element minOccurs="0" name="DevCostsOtherDevelopmentCosts_OtherDevelopmentCost9Source" type="xs:string"/>
            <xs:element minOccurs="0" name="DevCostsPermanentFinancing_AppraisalFees" type="xs:decimal"/>
            <xs:element minOccurs="0" name="DevCostsPermanentFinancing_AppraisalFees30_x0025_PV" type="xs:decimal"/>
            <xs:element minOccurs="0" name="DevCostsPermanentFinancing_AppraisalFees70_x0025_PV" type="xs:decimal"/>
            <xs:element minOccurs="0" name="DevCostsPermanentFinancing_AppraisalFeesDisbursedToDate" type="xs:decimal"/>
            <xs:element minOccurs="0" name="DevCostsPermanentFinancing_AppraisalFeesPerUnit" type="xs:decimal"/>
            <xs:element minOccurs="0" name="DevCostsPermanentFinancing_BondPremium" type="xs:decimal"/>
            <xs:element minOccurs="0" name="DevCostsPermanentFinancing_BondPremium30_x0025_PV" type="xs:decimal"/>
            <xs:element minOccurs="0" name="DevCostsPermanentFinancing_BondPremium70_x0025_PV" type="xs:decimal"/>
            <xs:element minOccurs="0" name="DevCostsPermanentFinancing_BondPremiumDisbursedToDate" type="xs:decimal"/>
            <xs:element minOccurs="0" name="DevCostsPermanentFinancing_BondPremiumPerUnit" type="xs:decimal"/>
            <xs:element minOccurs="0" name="DevCostsPermanentFinancing_CounselsFee" type="xs:decimal"/>
            <xs:element minOccurs="0" name="DevCostsPermanentFinancing_CounselsFee30_x0025_PV" type="xs:decimal"/>
            <xs:element minOccurs="0" name="DevCostsPermanentFinancing_CounselsFee70_x0025_PV" type="xs:decimal"/>
            <xs:element minOccurs="0" name="DevCostsPermanentFinancing_CounselsFeeDisbursedToDate" type="xs:decimal"/>
            <xs:element minOccurs="0" name="DevCostsPermanentFinancing_CounselsFeePerUnit" type="xs:decimal"/>
            <xs:element minOccurs="0" name="DevCostsPermanentFinancing_CreditEnhancement" type="xs:decimal"/>
            <xs:element minOccurs="0" name="DevCostsPermanentFinancing_CreditEnhancement30_x0025_PV" type="xs:decimal"/>
            <xs:element minOccurs="0" name="DevCostsPermanentFinancing_CreditEnhancement70_x0025_PV" type="xs:decimal"/>
            <xs:element minOccurs="0" name="DevCostsPermanentFinancing_CreditEnhancementDisbursedToDate" type="xs:decimal"/>
            <xs:element minOccurs="0" name="DevCostsPermanentFinancing_CreditEnhancementPerUnit" type="xs:decimal"/>
            <xs:element minOccurs="0" name="DevCostsPermanentFinancing_CreditReport" type="xs:decimal"/>
            <xs:element minOccurs="0" name="DevCostsPermanentFinancing_CreditReport30_x0025_PV" type="xs:decimal"/>
            <xs:element minOccurs="0" name="DevCostsPermanentFinancing_CreditReport70_x0025_PV" type="xs:decimal"/>
            <xs:element minOccurs="0" name="DevCostsPermanentFinancing_CreditReportDisbursedToDate" type="xs:decimal"/>
            <xs:element minOccurs="0" name="DevCostsPermanentFinancing_CreditReportPerUnit" type="xs:decimal"/>
            <xs:element minOccurs="0" name="DevCostsPermanentFinancing_LendersCounselFee" type="xs:decimal"/>
            <xs:element minOccurs="0" name="DevCostsPermanentFinancing_LendersCounselFee30_x0025_PV" type="xs:decimal"/>
            <xs:element minOccurs="0" name="DevCostsPermanentFinancing_LendersCounselFee70_x0025_PV" type="xs:decimal"/>
            <xs:element minOccurs="0" name="DevCostsPermanentFinancing_LendersCounselFeeDisbursedToDate" type="xs:decimal"/>
            <xs:element minOccurs="0" name="DevCostsPermanentFinancing_LendersCounselFeePerUnit" type="xs:decimal"/>
            <xs:element minOccurs="0" name="DevCostsPermanentFinancing_MortgageBrokerFees" type="xs:decimal"/>
            <xs:element minOccurs="0" name="DevCostsPermanentFinancing_MortgageBrokerFees30_x0025_PV" type="xs:decimal"/>
            <xs:element minOccurs="0" name="DevCostsPermanentFinancing_MortgageBrokerFees70_x0025_PV" type="xs:decimal"/>
            <xs:element minOccurs="0" name="DevCostsPermanentFinancing_MortgageBrokerFeesDisbursedToDate" type="xs:decimal"/>
            <xs:element minOccurs="0" name="DevCostsPermanentFinancing_MortgageBrokerFeesPerUnit" type="xs:decimal"/>
            <xs:element minOccurs="0" name="DevCostsPermanentFinancing_OtherPermanentFinancingFeesandExpenses" type="xs:decimal"/>
            <xs:element minOccurs="0" name="DevCostsPermanentFinancing_OtherPermanentFinancingFeesandExpenses30_x0025_PV" type="xs:decimal"/>
            <xs:element minOccurs="0" name="DevCostsPermanentFinancing_OtherPermanentFinancingFeesandExpenses70_x0025_PV" type="xs:decimal"/>
            <xs:element minOccurs="0" name="DevCostsPermanentFinancing_OtherPermanentFinancingFeesandExpensesDisbursedToDate" type="xs:decimal"/>
            <xs:element minOccurs="0" name="DevCostsPermanentFinancing_OtherPermanentFinancingFeesandExpensesPerUnit" type="xs:decimal"/>
            <xs:element minOccurs="0" name="DevCostsPermanentFinancing_PermanentFinancingCustomField1" type="xs:decimal"/>
            <xs:element minOccurs="0" name="DevCostsPermanentFinancing_PermanentFinancingCustomField130_x0025_PV" type="xs:decimal"/>
            <xs:element minOccurs="0" name="DevCostsPermanentFinancing_PermanentFinancingCustomField170_x0025_PV" type="xs:decimal"/>
            <xs:element minOccurs="0" name="DevCostsPermanentFinancing_PermanentFinancingCustomField1DisbursedToDate" type="xs:decimal"/>
            <xs:element minOccurs="0" name="DevCostsPermanentFinancing_PermanentFinancingCustomField1PerUnit" type="xs:decimal"/>
            <xs:element minOccurs="0" name="DevCostsPermanentFinancing_PermanentFinancingCustomField2" type="xs:decimal"/>
            <xs:element minOccurs="0" name="DevCostsPermanentFinancing_PermanentFinancingCustomField230_x0025_PV" type="xs:decimal"/>
            <xs:element minOccurs="0" name="DevCostsPermanentFinancing_PermanentFinancingCustomField270_x0025_PV" type="xs:decimal"/>
            <xs:element minOccurs="0" name="DevCostsPermanentFinancing_PermanentFinancingCustomField2DisbursedToDate" type="xs:decimal"/>
            <xs:element minOccurs="0" name="DevCostsPermanentFinancing_PermanentFinancingCustomField2PerUnit" type="xs:decimal"/>
            <xs:element minOccurs="0" name="DevCostsPermanentFinancing_PermanentFinancingCustomField3" type="xs:decimal"/>
            <xs:element minOccurs="0" name="DevCostsPermanentFinancing_PermanentFinancingCustomField330_x0025_PV" type="xs:decimal"/>
            <xs:element minOccurs="0" name="DevCostsPermanentFinancing_PermanentFinancingCustomField370_x0025_PV" type="xs:decimal"/>
            <xs:element minOccurs="0" name="DevCostsPermanentFinancing_PermanentFinancingCustomField3DisbursedToDate" type="xs:decimal"/>
            <xs:element minOccurs="0" name="DevCostsPermanentFinancing_PermanentFinancingCustomField3PerUnit" type="xs:decimal"/>
            <xs:element minOccurs="0" name="DevCostsPermanentFinancing_PermanentLoanOriginationFee" type="xs:decimal"/>
            <xs:element minOccurs="0" name="DevCostsPermanentFinancing_PermanentLoanOriginationFee30_x0025_PV" type="xs:decimal"/>
            <xs:element minOccurs="0" name="DevCostsPermanentFinancing_PermanentLoanOriginationFee70_x0025_PV" type="xs:decimal"/>
            <xs:element minOccurs="0" name="DevCostsPermanentFinancing_PermanentLoanOriginationFeeDisbursedToDate" type="xs:decimal"/>
            <xs:element minOccurs="0" name="DevCostsPermanentFinancing_PermanentLoanOriginationFeePerUnit" type="xs:decimal"/>
            <xs:element minOccurs="0" name="DevCostsPermanentFinancing_TitleandRecordingCostsForPermanentFinancing" type="xs:decimal"/>
            <xs:element minOccurs="0" name="DevCostsPermanentFinancing_TitleandRecordingCostsForPermanentFinancing30_x0025_PV" type="xs:decimal"/>
            <xs:element minOccurs="0" name="DevCostsPermanentFinancing_TitleandRecordingCostsForPermanentFinancing70_x0025_PV" type="xs:decimal"/>
            <xs:element minOccurs="0" name="DevCostsPermanentFinancing_TitleandRecordingCostsForPermanentFinancingDisbursedToDate" type="xs:decimal"/>
            <xs:element minOccurs="0" name="DevCostsPermanentFinancing_TitleandRecordingCostsForPermanentFinancingPerUnit" type="xs:decimal"/>
            <xs:element minOccurs="0" name="DevCostsProfessionalFees_ArchitectFeeConstructionSupervision" type="xs:decimal"/>
            <xs:element minOccurs="0" name="DevCostsProfessionalFees_ArchitectFeeConstructionSupervision30_x0025_PV" type="xs:decimal"/>
            <xs:element minOccurs="0" name="DevCostsProfessionalFees_ArchitectFeeConstructionSupervision70_x0025_PV" type="xs:decimal"/>
            <xs:element minOccurs="0" name="DevCostsProfessionalFees_ArchitectFeeConstructionSupervisionDisbursedToDate" type="xs:decimal"/>
            <xs:element minOccurs="0" name="DevCostsProfessionalFees_ArchitectFeeConstructionSupervisionPerUnit" type="xs:decimal"/>
            <xs:element minOccurs="0" name="DevCostsProfessionalFees_ArchitectFeeDesign" type="xs:decimal"/>
            <xs:element minOccurs="0" name="DevCostsProfessionalFees_ArchitectFeeDesign30_x0025_PV" type="xs:decimal"/>
            <xs:element minOccurs="0" name="DevCostsProfessionalFees_ArchitectFeeDesign70_x0025_PV" type="xs:decimal"/>
            <xs:element minOccurs="0" name="DevCostsProfessionalFees_ArchitectFeeDesignDisbursedToDate" type="xs:decimal"/>
            <xs:element minOccurs="0" name="DevCostsProfessionalFees_ArchitectFeeDesignPerUnit" type="xs:decimal"/>
            <xs:element minOccurs="0" name="DevCostsProfessionalFees_EngineeringFees" type="xs:decimal"/>
            <xs:element minOccurs="0" name="DevCostsProfessionalFees_EngineeringFees30_x0025_PV" type="xs:decimal"/>
            <xs:element minOccurs="0" name="DevCostsProfessionalFees_EngineeringFees70_x0025_PV" type="xs:decimal"/>
            <xs:element minOccurs="0" name="DevCostsProfessionalFees_EngineeringFeesDisbursedToDate" type="xs:decimal"/>
            <xs:element minOccurs="0" name="DevCostsProfessionalFees_EngineeringFeesPerUnit" type="xs:decimal"/>
            <xs:element minOccurs="0" name="DevCostsProfessionalFees_OtherProfessionalFees" type="xs:decimal"/>
            <xs:element minOccurs="0" name="DevCostsProfessionalFees_OtherProfessionalFees30_x0025_PV" type="xs:decimal"/>
            <xs:element minOccurs="0" name="DevCostsProfessionalFees_OtherProfessionalFees70_x0025_PV" type="xs:decimal"/>
            <xs:element minOccurs="0" name="DevCostsProfessionalFees_OtherProfessionalFeesDisbursedToDate" type="xs:decimal"/>
            <xs:element minOccurs="0" name="DevCostsProfessionalFees_OtherProfessionalFeesPerUnit" type="xs:decimal"/>
            <xs:element minOccurs="0" name="DevCostsProfessionalFees_ProfessionalFeesCustomField1" type="xs:decimal"/>
            <xs:element minOccurs="0" name="DevCostsProfessionalFees_ProfessionalFeesCustomField130_x0025_PV" type="xs:decimal"/>
            <xs:element minOccurs="0" name="DevCostsProfessionalFees_ProfessionalFeesCustomField170_x0025_PV" type="xs:decimal"/>
            <xs:element minOccurs="0" name="DevCostsProfessionalFees_ProfessionalFeesCustomField1DisbursedToDate" type="xs:decimal"/>
            <xs:element minOccurs="0" name="DevCostsProfessionalFees_ProfessionalFeesCustomField1PerUnit" type="xs:decimal"/>
            <xs:element minOccurs="0" name="DevCostsProfessionalFees_ProfessionalFeesCustomField2" type="xs:decimal"/>
            <xs:element minOccurs="0" name="DevCostsProfessionalFees_ProfessionalFeesCustomField230_x0025_PV" type="xs:decimal"/>
            <xs:element minOccurs="0" name="DevCostsProfessionalFees_ProfessionalFeesCustomField270_x0025_PV" type="xs:decimal"/>
            <xs:element minOccurs="0" name="DevCostsProfessionalFees_ProfessionalFeesCustomField2DisbursedToDate" type="xs:decimal"/>
            <xs:element minOccurs="0" name="DevCostsProfessionalFees_ProfessionalFeesCustomField2PerUnit" type="xs:decimal"/>
            <xs:element minOccurs="0" name="DevCostsProfessionalFees_ProfessionalFeesCustomField3" type="xs:decimal"/>
            <xs:element minOccurs="0" name="DevCostsProfessionalFees_ProfessionalFeesCustomField330_x0025_PV" type="xs:decimal"/>
            <xs:element minOccurs="0" name="DevCostsProfessionalFees_ProfessionalFeesCustomField370_x0025_PV" type="xs:decimal"/>
            <xs:element minOccurs="0" name="DevCostsProfessionalFees_ProfessionalFeesCustomField3DisbursedToDate" type="xs:decimal"/>
            <xs:element minOccurs="0" name="DevCostsProfessionalFees_ProfessionalFeesCustomField3PerUnit" type="xs:decimal"/>
            <xs:element minOccurs="0" name="DevCostsProfessionalFees_RealEstateAttorneyFees" type="xs:decimal"/>
            <xs:element minOccurs="0" name="DevCostsProfessionalFees_RealEstateAttorneyFees30_x0025_PV" type="xs:decimal"/>
            <xs:element minOccurs="0" name="DevCostsProfessionalFees_RealEstateAttorneyFees70_x0025_PV" type="xs:decimal"/>
            <xs:element minOccurs="0" name="DevCostsProfessionalFees_RealEstateAttorneyFeesDisbursedToDate" type="xs:decimal"/>
            <xs:element minOccurs="0" name="DevCostsProfessionalFees_RealEstateAttorneyFeesPerUnit" type="xs:decimal"/>
            <xs:element minOccurs="0" name="DevCostsProfessionalFees_Survey" type="xs:decimal"/>
            <xs:element minOccurs="0" name="DevCostsProfessionalFees_Survey30_x0025_PV" type="xs:decimal"/>
            <xs:element minOccurs="0" name="DevCostsProfessionalFees_Survey70_x0025_PV" type="xs:decimal"/>
            <xs:element minOccurs="0" name="DevCostsProfessionalFees_SurveyDisbursedToDate" type="xs:decimal"/>
            <xs:element minOccurs="0" name="DevCostsProfessionalFees_SurveyPerUnit" type="xs:decimal"/>
            <xs:element minOccurs="0" name="DevCostsProjectAdminAndMgmntCosts_Insurance" type="xs:decimal"/>
            <xs:element minOccurs="0" name="DevCostsProjectAdminAndMgmntCosts_Insurance30_x0025_PV" type="xs:decimal"/>
            <xs:element minOccurs="0" name="DevCostsProjectAdminAndMgmntCosts_Insurance70_x0025_PV" type="xs:decimal"/>
            <xs:element minOccurs="0" name="DevCostsProjectAdminAndMgmntCosts_InsuranceDisbursedToDate" type="xs:decimal"/>
            <xs:element minOccurs="0" name="DevCostsProjectAdminAndMgmntCosts_InsurancePerUnit" type="xs:decimal"/>
            <xs:element minOccurs="0" name="DevCostsProjectAdminAndMgmntCosts_MarketingManagement" type="xs:decimal"/>
            <xs:element minOccurs="0" name="DevCostsProjectAdminAndMgmntCosts_MarketingManagement30_x0025_PV" type="xs:decimal"/>
            <xs:element minOccurs="0" name="DevCostsProjectAdminAndMgmntCosts_MarketingManagement70_x0025_PV" type="xs:decimal"/>
            <xs:element minOccurs="0" name="DevCostsProjectAdminAndMgmntCosts_MarketingManagementDisbursedToDate" type="xs:decimal"/>
            <xs:element minOccurs="0" name="DevCostsProjectAdminAndMgmntCosts_MarketingManagementPerUnit" type="xs:decimal"/>
            <xs:element minOccurs="0" name="DevCostsProjectAdminAndMgmntCosts_OperatingExpenses" type="xs:decimal"/>
            <xs:element minOccurs="0" name="DevCostsProjectAdminAndMgmntCosts_OperatingExpenses30_x0025_PV" type="xs:decimal"/>
            <xs:element minOccurs="0" name="DevCostsProjectAdminAndMgmntCosts_OperatingExpenses70_x0025_PV" type="xs:decimal"/>
            <xs:element minOccurs="0" name="DevCostsProjectAdminAndMgmntCosts_OperatingExpensesDisbursedToDate" type="xs:decimal"/>
            <xs:element minOccurs="0" name="DevCostsProjectAdminAndMgmntCosts_OperatingExpensesPerUnit" type="xs:decimal"/>
            <xs:element minOccurs="0" name="DevCostsProjectAdminAndMgmntCosts_OtherProjectAdministrationandManagementCosts" type="xs:decimal"/>
            <xs:element minOccurs="0" name="DevCostsProjectAdminAndMgmntCosts_OtherProjectAdministrationandManagementCosts30_x0025_PV" type="xs:decimal"/>
            <xs:element minOccurs="0" name="DevCostsProjectAdminAndMgmntCosts_OtherProjectAdministrationandManagementCosts70_x0025_PV" type="xs:decimal"/>
            <xs:element minOccurs="0" name="DevCostsProjectAdminAndMgmntCosts_OtherProjectAdministrationandManagementCostsDisbursedToDate" type="xs:decimal"/>
            <xs:element minOccurs="0" name="DevCostsProjectAdminAndMgmntCosts_OtherProjectAdministrationandManagementCostsPerUnit" type="xs:decimal"/>
            <xs:element minOccurs="0" name="DevCostsProjectAdminAndMgmntCosts_ProjectAdministrationAndManagementCostsCustomField1" type="xs:decimal"/>
            <xs:element minOccurs="0" name="DevCostsProjectAdminAndMgmntCosts_ProjectAdministrationAndManagementCostsCustomField130_x0025_PV" type="xs:decimal"/>
            <xs:element minOccurs="0" name="DevCostsProjectAdminAndMgmntCosts_ProjectAdministrationAndManagementCostsCustomField170_x0025_PV" type="xs:decimal"/>
            <xs:element minOccurs="0" name="DevCostsProjectAdminAndMgmntCosts_ProjectAdministrationAndManagementCostsCustomField1DisbursedToDate" type="xs:decimal"/>
            <xs:element minOccurs="0" name="DevCostsProjectAdminAndMgmntCosts_ProjectAdministrationAndManagementCostsCustomField1PerUnit" type="xs:decimal"/>
            <xs:element minOccurs="0" name="DevCostsProjectAdminAndMgmntCosts_ProjectAdministrationAndManagementCostsCustomField2" type="xs:decimal"/>
            <xs:element minOccurs="0" name="DevCostsProjectAdminAndMgmntCosts_ProjectAdministrationAndManagementCostsCustomField230_x0025_PV" type="xs:decimal"/>
            <xs:element minOccurs="0" name="DevCostsProjectAdminAndMgmntCosts_ProjectAdministrationAndManagementCostsCustomField270_x0025_PV" type="xs:decimal"/>
            <xs:element minOccurs="0" name="DevCostsProjectAdminAndMgmntCosts_ProjectAdministrationAndManagementCostsCustomField2DisbursedToDate" type="xs:decimal"/>
            <xs:element minOccurs="0" name="DevCostsProjectAdminAndMgmntCosts_ProjectAdministrationAndManagementCostsCustomField2PerUnit" type="xs:decimal"/>
            <xs:element minOccurs="0" name="DevCostsProjectAdminAndMgmntCosts_ProjectAdministrationAndManagementCostsCustomField3" type="xs:decimal"/>
            <xs:element minOccurs="0" name="DevCostsProjectAdminAndMgmntCosts_ProjectAdministrationAndManagementCostsCustomField330_x0025_PV" type="xs:decimal"/>
            <xs:element minOccurs="0" name="DevCostsProjectAdminAndMgmntCosts_ProjectAdministrationAndManagementCostsCustomField370_x0025_PV" type="xs:decimal"/>
            <xs:element minOccurs="0" name="DevCostsProjectAdminAndMgmntCosts_ProjectAdministrationAndManagementCostsCustomField3DisbursedToDate" type="xs:decimal"/>
            <xs:element minOccurs="0" name="DevCostsProjectAdminAndMgmntCosts_ProjectAdministrationAndManagementCostsCustomField3PerUnit" type="xs:decimal"/>
            <xs:element minOccurs="0" name="DevCostsProjectReserves_OperatingReserve" type="xs:decimal"/>
            <xs:element minOccurs="0" name="DevCostsProjectReserves_OperatingReserve30_x0025_PV" type="xs:decimal"/>
            <xs:element minOccurs="0" name="DevCostsProjectReserves_OperatingReserve70_x0025_PV" type="xs:decimal"/>
            <xs:element minOccurs="0" name="DevCostsProjectReserves_OperatingReserveDisbursedToDate" type="xs:decimal"/>
            <xs:element minOccurs="0" name="DevCostsProjectReserves_OperatingReservePerUnit" type="xs:decimal"/>
            <xs:element minOccurs="0" name="DevCostsProjectReserves_OtherProjectReservesCosts" type="xs:decimal"/>
            <xs:element minOccurs="0" name="DevCostsProjectReserves_OtherProjectReservesCosts30_x0025_PV" type="xs:decimal"/>
            <xs:element minOccurs="0" name="DevCostsProjectReserves_OtherProjectReservesCosts70_x0025_PV" type="xs:decimal"/>
            <xs:element minOccurs="0" name="DevCostsProjectReserves_OtherProjectReservesCostsDisbursedToDate" type="xs:decimal"/>
            <xs:element minOccurs="0" name="DevCostsProjectReserves_OtherProjectReservesCostsPerUnit" type="xs:decimal"/>
            <xs:element minOccurs="0" name="DevCostsProjectReserves_ProjectReservesCustomField1" type="xs:decimal"/>
            <xs:element minOccurs="0" name="DevCostsProjectReserves_ProjectReservesCustomField130_x0025_PV" type="xs:decimal"/>
            <xs:element minOccurs="0" name="DevCostsProjectReserves_ProjectReservesCustomField170_x0025_PV" type="xs:decimal"/>
            <xs:element minOccurs="0" name="DevCostsProjectReserves_ProjectReservesCustomField1DisbursedToDate" type="xs:decimal"/>
            <xs:element minOccurs="0" name="DevCostsProjectReserves_ProjectReservesCustomField1PerUnit" type="xs:decimal"/>
            <xs:element minOccurs="0" name="DevCostsProjectReserves_ProjectReservesCustomField2" type="xs:decimal"/>
            <xs:element minOccurs="0" name="DevCostsProjectReserves_ProjectReservesCustomField230_x0025_PV" type="xs:decimal"/>
            <xs:element minOccurs="0" name="DevCostsProjectReserves_ProjectReservesCustomField270_x0025_PV" type="xs:decimal"/>
            <xs:element minOccurs="0" name="DevCostsProjectReserves_ProjectReservesCustomField2DisbursedToDate" type="xs:decimal"/>
            <xs:element minOccurs="0" name="DevCostsProjectReserves_ProjectReservesCustomField2PerUnit" type="xs:decimal"/>
            <xs:element minOccurs="0" name="DevCostsProjectReserves_ProjectReservesCustomField3" type="xs:decimal"/>
            <xs:element minOccurs="0" name="DevCostsProjectReserves_ProjectReservesCustomField330_x0025_PV" type="xs:decimal"/>
            <xs:element minOccurs="0" name="DevCostsProjectReserves_ProjectReservesCustomField370_x0025_PV" type="xs:decimal"/>
            <xs:element minOccurs="0" name="DevCostsProjectReserves_ProjectReservesCustomField3DisbursedToDate" type="xs:decimal"/>
            <xs:element minOccurs="0" name="DevCostsProjectReserves_ProjectReservesCustomField3PerUnit" type="xs:decimal"/>
            <xs:element minOccurs="0" name="DevCostsProjectReserves_RentUpReserve" type="xs:decimal"/>
            <xs:element minOccurs="0" name="DevCostsProjectReserves_RentUpReserve30_x0025_PV" type="xs:decimal"/>
            <xs:element minOccurs="0" name="DevCostsProjectReserves_RentUpReserve70_x0025_PV" type="xs:decimal"/>
            <xs:element minOccurs="0" name="DevCostsProjectReserves_RentUpReserveDisbursedToDate" type="xs:decimal"/>
            <xs:element minOccurs="0" name="DevCostsProjectReserves_RentUpReservePerUnit" type="xs:decimal"/>
            <xs:element minOccurs="0" name="DevCostsProjectReserves_ReplacementReserve" type="xs:decimal"/>
            <xs:element minOccurs="0" name="DevCostsProjectReserves_ReplacementReserve30_x0025_PV" type="xs:decimal"/>
            <xs:element minOccurs="0" name="DevCostsProjectReserves_ReplacementReserve70_x0025_PV" type="xs:decimal"/>
            <xs:element minOccurs="0" name="DevCostsProjectReserves_ReplacementReserveDisbursedToDate" type="xs:decimal"/>
            <xs:element minOccurs="0" name="DevCostsProjectReserves_ReplacementReservePerUnit" type="xs:decimal"/>
            <xs:element minOccurs="0" name="DevCostsSiteWorkCosts_DemolitionClearance" type="xs:decimal"/>
            <xs:element minOccurs="0" name="DevCostsSiteWorkCosts_DemolitionClearance30_x0025_PV" type="xs:decimal"/>
            <xs:element minOccurs="0" name="DevCostsSiteWorkCosts_DemolitionClearance70_x0025_PV" type="xs:decimal"/>
            <xs:element minOccurs="0" name="DevCostsSiteWorkCosts_DemolitionClearanceDisbursedToDate" type="xs:decimal"/>
            <xs:element minOccurs="0" name="DevCostsSiteWorkCosts_DemolitionClearancePerUnit" type="xs:decimal"/>
            <xs:element minOccurs="0" name="DevCostsSiteWorkCosts_Improvements" type="xs:decimal"/>
            <xs:element minOccurs="0" name="DevCostsSiteWorkCosts_Improvements30_x0025_PV" type="xs:decimal"/>
            <xs:element minOccurs="0" name="DevCostsSiteWorkCosts_Improvements70_x0025_PV" type="xs:decimal"/>
            <xs:element minOccurs="0" name="DevCostsSiteWorkCosts_ImprovementsDisbursedToDate" type="xs:decimal"/>
            <xs:element minOccurs="0" name="DevCostsSiteWorkCosts_ImprovementsPerUnit" type="xs:decimal"/>
            <xs:element minOccurs="0" name="DevCostsSiteWorkCosts_OffSiteRemediation" type="xs:decimal"/>
            <xs:element minOccurs="0" name="DevCostsSiteWorkCosts_OffSiteRemediation30_x0025_PV" type="xs:decimal"/>
            <xs:element minOccurs="0" name="DevCostsSiteWorkCosts_OffSiteRemediation70_x0025_PV" type="xs:decimal"/>
            <xs:element minOccurs="0" name="DevCostsSiteWorkCosts_OffSiteRemediationDisbursedToDate" type="xs:decimal"/>
            <xs:element minOccurs="0" name="DevCostsSiteWorkCosts_OffSiteRemediationPerUnit" type="xs:decimal"/>
            <xs:element minOccurs="0" name="DevCostsSiteWorkCosts_OnSiteRemediation" type="xs:decimal"/>
            <xs:element minOccurs="0" name="DevCostsSiteWorkCosts_OnSiteRemediation30_x0025_PV" type="xs:decimal"/>
            <xs:element minOccurs="0" name="DevCostsSiteWorkCosts_OnSiteRemediation70_x0025_PV" type="xs:decimal"/>
            <xs:element minOccurs="0" name="DevCostsSiteWorkCosts_OnSiteRemediationDisbursedToDate" type="xs:decimal"/>
            <xs:element minOccurs="0" name="DevCostsSiteWorkCosts_OnSiteRemediationPerUnit" type="xs:decimal"/>
            <xs:element minOccurs="0" name="DevCostsSiteWorkCosts_OtherSiteWork" type="xs:decimal"/>
            <xs:element minOccurs="0" name="DevCostsSiteWorkCosts_OtherSiteWork30_x0025_PV" type="xs:decimal"/>
            <xs:element minOccurs="0" name="DevCostsSiteWorkCosts_OtherSiteWork70_x0025_PV" type="xs:decimal"/>
            <xs:element minOccurs="0" name="DevCostsSiteWorkCosts_OtherSiteWorkCosts" type="xs:decimal"/>
            <xs:element minOccurs="0" name="DevCostsSiteWorkCosts_OtherSiteWorkCosts30_x0025_PV" type="xs:decimal"/>
            <xs:element minOccurs="0" name="DevCostsSiteWorkCosts_OtherSiteWorkCosts70_x0025_PV" type="xs:decimal"/>
            <xs:element minOccurs="0" name="DevCostsSiteWorkCosts_OtherSiteWorkCostsDisbursedToDate" type="xs:decimal"/>
            <xs:element minOccurs="0" name="DevCostsSiteWorkCosts_OtherSiteWorkCostsPerUnit" type="xs:decimal"/>
            <xs:element minOccurs="0" name="DevCostsSiteWorkCosts_OtherSiteWorkDisbursedToDate" type="xs:decimal"/>
            <xs:element minOccurs="0" name="DevCostsSiteWorkCosts_OtherSiteWorkPerUnit" type="xs:decimal"/>
            <xs:element minOccurs="0" name="DevCostsSiteWorkCosts_SiteWorkCostsCustomField1" type="xs:decimal"/>
            <xs:element minOccurs="0" name="DevCostsSiteWorkCosts_SiteWorkCostsCustomField130_x0025_PV" type="xs:decimal"/>
            <xs:element minOccurs="0" name="DevCostsSiteWorkCosts_SiteWorkCostsCustomField170_x0025_PV" type="xs:decimal"/>
            <xs:element minOccurs="0" name="DevCostsSiteWorkCosts_SiteWorkCostsCustomField1DisbursedToDate" type="xs:decimal"/>
            <xs:element minOccurs="0" name="DevCostsSiteWorkCosts_SiteWorkCostsCustomField1PerUnit" type="xs:decimal"/>
            <xs:element minOccurs="0" name="DevCostsSiteWorkCosts_SiteWorkCostsCustomField2" type="xs:decimal"/>
            <xs:element minOccurs="0" name="DevCostsSiteWorkCosts_SiteWorkCostsCustomField230_x0025_PV" type="xs:decimal"/>
            <xs:element minOccurs="0" name="DevCostsSiteWorkCosts_SiteWorkCostsCustomField270_x0025_PV" type="xs:decimal"/>
            <xs:element minOccurs="0" name="DevCostsSiteWorkCosts_SiteWorkCostsCustomField2DisbursedToDate" type="xs:decimal"/>
            <xs:element minOccurs="0" name="DevCostsSiteWorkCosts_SiteWorkCostsCustomField2PerUnit" type="xs:decimal"/>
            <xs:element minOccurs="0" name="DevCostsSiteWorkCosts_SiteWorkCostsCustomField3" type="xs:decimal"/>
            <xs:element minOccurs="0" name="DevCostsSiteWorkCosts_SiteWorkCostsCustomField330_x0025_PV" type="xs:decimal"/>
            <xs:element minOccurs="0" name="DevCostsSiteWorkCosts_SiteWorkCostsCustomField370_x0025_PV" type="xs:decimal"/>
            <xs:element minOccurs="0" name="DevCostsSiteWorkCosts_SiteWorkCostsCustomField3DisbursedToDate" type="xs:decimal"/>
            <xs:element minOccurs="0" name="DevCostsSiteWorkCosts_SiteWorkCostsCustomField3PerUnit" type="xs:decimal"/>
            <xs:element minOccurs="0" name="DevCostsSoftCosts_ComplianceFees" type="xs:decimal"/>
            <xs:element minOccurs="0" name="DevCostsSoftCosts_ComplianceFees30_x0025_PV" type="xs:decimal"/>
            <xs:element minOccurs="0" name="DevCostsSoftCosts_ComplianceFees70_x0025_PV" type="xs:decimal"/>
            <xs:element minOccurs="0" name="DevCostsSoftCosts_ComplianceFeesDisbursedToDate" type="xs:decimal"/>
            <xs:element minOccurs="0" name="DevCostsSoftCosts_ComplianceFeesPerUnit" type="xs:decimal"/>
            <xs:element minOccurs="0" name="DevCostsSoftCosts_CostCertification" type="xs:decimal"/>
            <xs:element minOccurs="0" name="DevCostsSoftCosts_CostCertification30_x0025_PV" type="xs:decimal"/>
            <xs:element minOccurs="0" name="DevCostsSoftCosts_CostCertification70_x0025_PV" type="xs:decimal"/>
            <xs:element minOccurs="0" name="DevCostsSoftCosts_CostCertificationDisbursedToDate" type="xs:decimal"/>
            <xs:element minOccurs="0" name="DevCostsSoftCosts_CostCertificationPerUnit" type="xs:decimal"/>
            <xs:element minOccurs="0" name="DevCostsSoftCosts_EnvironmentalStudy" type="xs:decimal"/>
            <xs:element minOccurs="0" name="DevCostsSoftCosts_EnvironmentalStudy30_x0025_PV" type="xs:decimal"/>
            <xs:element minOccurs="0" name="DevCostsSoftCosts_EnvironmentalStudy70_x0025_PV" type="xs:decimal"/>
            <xs:element minOccurs="0" name="DevCostsSoftCosts_EnvironmentalStudyDisbursedToDate" type="xs:decimal"/>
            <xs:element minOccurs="0" name="DevCostsSoftCosts_EnvironmentalStudyPerUnit" type="xs:decimal"/>
            <xs:element minOccurs="0" name="DevCostsSoftCosts_FeasibilityStudy" type="xs:decimal"/>
            <xs:element minOccurs="0" name="DevCostsSoftCosts_FeasibilityStudy30_x0025_PV" type="xs:decimal"/>
            <xs:element minOccurs="0" name="DevCostsSoftCosts_FeasibilityStudy70_x0025_PV" type="xs:decimal"/>
            <xs:element minOccurs="0" name="DevCostsSoftCosts_FeasibilityStudyDisbursedToDate" type="xs:decimal"/>
            <xs:element minOccurs="0" name="DevCostsSoftCosts_FeasibilityStudyPerUnit" type="xs:decimal"/>
            <xs:element minOccurs="0" name="DevCostsSoftCosts_MarketStudy" type="xs:decimal"/>
            <xs:element minOccurs="0" name="DevCostsSoftCosts_MarketStudy30_x0025_PV" type="xs:decimal"/>
            <xs:element minOccurs="0" name="DevCostsSoftCosts_MarketStudy70_x0025_PV" type="xs:decimal"/>
            <xs:element minOccurs="0" name="DevCostsSoftCosts_MarketStudyDisbursedToDate" type="xs:decimal"/>
            <xs:element minOccurs="0" name="DevCostsSoftCosts_MarketStudyPerUnit" type="xs:decimal"/>
            <xs:element minOccurs="0" name="DevCostsSoftCosts_OtherOwnerCosts" type="xs:decimal"/>
            <xs:element minOccurs="0" name="DevCostsSoftCosts_OtherOwnerCosts30_x0025_PV" type="xs:decimal"/>
            <xs:element minOccurs="0" name="DevCostsSoftCosts_OtherOwnerCosts70_x0025_PV" type="xs:decimal"/>
            <xs:element minOccurs="0" name="DevCostsSoftCosts_OtherOwnerCostsDisbursedToDate" type="xs:decimal"/>
            <xs:element minOccurs="0" name="DevCostsSoftCosts_OtherOwnerCostsPerUnit" type="xs:decimal"/>
            <xs:element minOccurs="0" name="DevCostsSoftCosts_SoftCostsCustomField1" type="xs:decimal"/>
            <xs:element minOccurs="0" name="DevCostsSoftCosts_SoftCostsCustomField130_x0025_PV" type="xs:decimal"/>
            <xs:element minOccurs="0" name="DevCostsSoftCosts_SoftCostsCustomField170_x0025_PV" type="xs:decimal"/>
            <xs:element minOccurs="0" name="DevCostsSoftCosts_SoftCostsCustomField1DisbursedToDate" type="xs:decimal"/>
            <xs:element minOccurs="0" name="DevCostsSoftCosts_SoftCostsCustomField1PerUnit" type="xs:decimal"/>
            <xs:element minOccurs="0" name="DevCostsSoftCosts_SoftCostsCustomField2" type="xs:decimal"/>
            <xs:element minOccurs="0" name="DevCostsSoftCosts_SoftCostsCustomField230_x0025_PV" type="xs:decimal"/>
            <xs:element minOccurs="0" name="DevCostsSoftCosts_SoftCostsCustomField270_x0025_PV" type="xs:decimal"/>
            <xs:element minOccurs="0" name="DevCostsSoftCosts_SoftCostsCustomField2DisbursedToDate" type="xs:decimal"/>
            <xs:element minOccurs="0" name="DevCostsSoftCosts_SoftCostsCustomField2PerUnit" type="xs:decimal"/>
            <xs:element minOccurs="0" name="DevCostsSoftCosts_SoftCostsCustomField3" type="xs:decimal"/>
            <xs:element minOccurs="0" name="DevCostsSoftCosts_SoftCostsCustomField330_x0025_PV" type="xs:decimal"/>
            <xs:element minOccurs="0" name="DevCostsSoftCosts_SoftCostsCustomField370_x0025_PV" type="xs:decimal"/>
            <xs:element minOccurs="0" name="DevCostsSoftCosts_SoftCostsCustomField3DisbursedToDate" type="xs:decimal"/>
            <xs:element minOccurs="0" name="DevCostsSoftCosts_SoftCostsCustomField3PerUnit" type="xs:decimal"/>
            <xs:element minOccurs="0" name="DevCostsSoftCosts_TaxCreditFees" type="xs:decimal"/>
            <xs:element minOccurs="0" name="DevCostsSoftCosts_TaxCreditFees30_x0025_PV" type="xs:decimal"/>
            <xs:element minOccurs="0" name="DevCostsSoftCosts_TaxCreditFees70_x0025_PV" type="xs:decimal"/>
            <xs:element minOccurs="0" name="DevCostsSoftCosts_TaxCreditFeesDisbursedToDate" type="xs:decimal"/>
            <xs:element minOccurs="0" name="DevCostsSoftCosts_TaxCreditFeesPerUnit" type="xs:decimal"/>
            <xs:element minOccurs="0" name="DevCostsSoftCosts_TenantRelocationCosts" type="xs:decimal"/>
            <xs:element minOccurs="0" name="DevCostsSoftCosts_TenantRelocationCosts30_x0025_PV" type="xs:decimal"/>
            <xs:element minOccurs="0" name="DevCostsSoftCosts_TenantRelocationCosts70_x0025_PV" type="xs:decimal"/>
            <xs:element minOccurs="0" name="DevCostsSoftCosts_TenantRelocationCostsDisbursedToDate" type="xs:decimal"/>
            <xs:element minOccurs="0" name="DevCostsSoftCosts_TenantRelocationCostsPerUnit" type="xs:decimal"/>
            <xs:element minOccurs="0" name="DevCostsSyndicationCosts_BridgeLoanFees" type="xs:decimal"/>
            <xs:element minOccurs="0" name="DevCostsSyndicationCosts_BridgeLoanFees30_x0025_PV" type="xs:decimal"/>
            <xs:element minOccurs="0" name="DevCostsSyndicationCosts_BridgeLoanFees70_x0025_PV" type="xs:decimal"/>
            <xs:element minOccurs="0" name="DevCostsSyndicationCosts_BridgeLoanFeesDisbursedToDate" type="xs:decimal"/>
            <xs:element minOccurs="0" name="DevCostsSyndicationCosts_BridgeLoanFeesPerUnit" type="xs:decimal"/>
            <xs:element minOccurs="0" name="DevCostsSyndicationCosts_OrganizationalExpenses" type="xs:decimal"/>
            <xs:element minOccurs="0" name="DevCostsSyndicationCosts_OrganizationalExpenses30_x0025_PV" type="xs:decimal"/>
            <xs:element minOccurs="0" name="DevCostsSyndicationCosts_OrganizationalExpenses70_x0025_PV" type="xs:decimal"/>
            <xs:element minOccurs="0" name="DevCostsSyndicationCosts_OrganizationalExpensesDisbursedToDate" type="xs:decimal"/>
            <xs:element minOccurs="0" name="DevCostsSyndicationCosts_OrganizationalExpensesPerUnit" type="xs:decimal"/>
            <xs:element minOccurs="0" name="DevCostsSyndicationCosts_SyndicationCostsCustomField1" type="xs:decimal"/>
            <xs:element minOccurs="0" name="DevCostsSyndicationCosts_SyndicationCostsCustomField130_x0025_PV" type="xs:decimal"/>
            <xs:element minOccurs="0" name="DevCostsSyndicationCosts_SyndicationCostsCustomField170_x0025_PV" type="xs:decimal"/>
            <xs:element minOccurs="0" name="DevCostsSyndicationCosts_SyndicationCostsCustomField1DisbursedToDate" type="xs:decimal"/>
            <xs:element minOccurs="0" name="DevCostsSyndicationCosts_SyndicationCostsCustomField1PerUnit" type="xs:decimal"/>
            <xs:element minOccurs="0" name="DevCostsSyndicationCosts_SyndicationCostsCustomField2" type="xs:decimal"/>
            <xs:element minOccurs="0" name="DevCostsSyndicationCosts_SyndicationCostsCustomField230_x0025_PV" type="xs:decimal"/>
            <xs:element minOccurs="0" name="DevCostsSyndicationCosts_SyndicationCostsCustomField270_x0025_PV" type="xs:decimal"/>
            <xs:element minOccurs="0" name="DevCostsSyndicationCosts_SyndicationCostsCustomField2DisbursedToDate" type="xs:decimal"/>
            <xs:element minOccurs="0" name="DevCostsSyndicationCosts_SyndicationCostsCustomField2PerUnit" type="xs:decimal"/>
            <xs:element minOccurs="0" name="DevCostsSyndicationCosts_SyndicationCostsCustomField3" type="xs:decimal"/>
            <xs:element minOccurs="0" name="DevCostsSyndicationCosts_SyndicationCostsCustomField330_x0025_PV" type="xs:decimal"/>
            <xs:element minOccurs="0" name="DevCostsSyndicationCosts_SyndicationCostsCustomField370_x0025_PV" type="xs:decimal"/>
            <xs:element minOccurs="0" name="DevCostsSyndicationCosts_SyndicationCostsCustomField3DisbursedToDate" type="xs:decimal"/>
            <xs:element minOccurs="0" name="DevCostsSyndicationCosts_SyndicationCostsCustomField3PerUnit" type="xs:decimal"/>
            <xs:element minOccurs="0" name="DevCostsSyndicationCosts_SyndicationFees" type="xs:decimal"/>
            <xs:element minOccurs="0" name="DevCostsSyndicationCosts_SyndicationFees30_x0025_PV" type="xs:decimal"/>
            <xs:element minOccurs="0" name="DevCostsSyndicationCosts_SyndicationFees70_x0025_PV" type="xs:decimal"/>
            <xs:element minOccurs="0" name="DevCostsSyndicationCosts_SyndicationFeesDisbursedToDate" type="xs:decimal"/>
            <xs:element minOccurs="0" name="DevCostsSyndicationCosts_SyndicationFeesPerUnit" type="xs:decimal"/>
            <xs:element minOccurs="0" name="DevCostsSyndicationCosts_TaxOpinion" type="xs:decimal"/>
            <xs:element minOccurs="0" name="DevCostsSyndicationCosts_TaxOpinion30_x0025_PV" type="xs:decimal"/>
            <xs:element minOccurs="0" name="DevCostsSyndicationCosts_TaxOpinion70_x0025_PV" type="xs:decimal"/>
            <xs:element minOccurs="0" name="DevCostsSyndicationCosts_TaxOpinionDisbursedToDate" type="xs:decimal"/>
            <xs:element minOccurs="0" name="DevCostsSyndicationCosts_TaxOpinionPerUnit" type="xs:decimal"/>
            <xs:element minOccurs="0" name="Developer_Contact_City" type="xs:string"/>
            <xs:element minOccurs="0" name="Developer_Contact_County" type="xs:string"/>
            <xs:element minOccurs="0" name="Developer_Contact_Email" type="xs:string"/>
            <xs:element minOccurs="0" name="Developer_Contact_Fax" type="xs:string"/>
            <xs:element minOccurs="0" name="Developer_Contact_FirstName" type="xs:string"/>
            <xs:element minOccurs="0" name="Developer_Contact_LastNameOrBusinessName" type="xs:string"/>
            <xs:element minOccurs="0" name="Developer_Contact_MI" type="xs:string"/>
            <xs:element minOccurs="0" name="Developer_Contact_Phone" type="xs:string"/>
            <xs:element minOccurs="0" name="Developer_Contact_PrimaryStreet" type="xs:string"/>
            <xs:element minOccurs="0" name="Developer_Contact_Salutation" type="xs:string"/>
            <xs:element minOccurs="0" name="Developer_Contact_SecondaryStreet" type="xs:string"/>
            <xs:element minOccurs="0" name="Developer_Contact_State" type="xs:string"/>
            <xs:element minOccurs="0" name="Developer_Contact_TaxID" type="xs:string"/>
            <xs:element minOccurs="0" name="Developer_Contact_Title" type="xs:string"/>
            <xs:element minOccurs="0" name="Developer_Contact_Zip" type="xs:string"/>
            <xs:element minOccurs="0" name="DevelopmentCostsNew_FundingAppId" type="xs:int"/>
            <xs:element minOccurs="0" name="DevelopmentCostsNew_PercentofProjectCompletion" type="xs:decimal"/>
            <xs:element minOccurs="0" name="DevelopmentCostsNew_RevisionNumber" type="xs:int"/>
            <xs:element minOccurs="0" name="DevelopmentCostsNew_StagingPK" type="xs:int"/>
            <xs:element minOccurs="0" name="DevelopmentCostsNew_TC30_x0025_PV" type="xs:decimal"/>
            <xs:element minOccurs="0" name="DevelopmentCostsNew_TC70_x0025_PV" type="xs:decimal"/>
            <xs:element minOccurs="0" name="DevelopmentCostsNew_TCEffectiveDate" type="xs:date"/>
            <xs:element minOccurs="0" name="DevelopmentCostsNew_TotalAmountDisbursedtoDate" type="xs:decimal"/>
            <xs:element minOccurs="0" name="DevelopmentTeam_ArchitectName" type="xs:string"/>
            <xs:element minOccurs="0" name="DevelopmentTeam_ArchitectPhone" type="xs:string"/>
            <xs:element minOccurs="0" name="DevelopmentTeam_ConsultantName" type="xs:string"/>
            <xs:element minOccurs="0" name="DevelopmentTeam_ConsultantPhone" type="xs:string"/>
            <xs:element minOccurs="0" name="DevelopmentTeam_CustomFieldBitValue1" type="xs:boolean"/>
            <xs:element minOccurs="0" name="DevelopmentTeam_CustomFieldBitValue2" type="xs:boolean"/>
            <xs:element minOccurs="0" name="DevelopmentTeam_CustomFieldBitValue3" type="xs:boolean"/>
            <xs:element minOccurs="0" name="DevelopmentTeam_CustomFieldBitValue4" type="xs:boolean"/>
            <xs:element minOccurs="0" name="DevelopmentTeam_CustomFieldBitValue5" type="xs:boolean"/>
            <xs:element minOccurs="0" name="DevelopmentTeam_CustomFieldDateValue1" type="xs:date"/>
            <xs:element minOccurs="0" name="DevelopmentTeam_CustomFieldDateValue2" type="xs:date"/>
            <xs:element minOccurs="0" name="DevelopmentTeam_CustomFieldDateValue3" type="xs:date"/>
            <xs:element minOccurs="0" name="DevelopmentTeam_CustomFieldDateValue4" type="xs:date"/>
            <xs:element minOccurs="0" name="DevelopmentTeam_CustomFieldDateValue5" type="xs:date"/>
            <xs:element minOccurs="0" name="DevelopmentTeam_CustomFieldDecimalValue1" type="xs:decimal"/>
            <xs:element minOccurs="0" name="DevelopmentTeam_CustomFieldDecimalValue2" type="xs:decimal"/>
            <xs:element minOccurs="0" name="DevelopmentTeam_CustomFieldDecimalValue3" type="xs:decimal"/>
            <xs:element minOccurs="0" name="DevelopmentTeam_CustomFieldDecimalValue4" type="xs:decimal"/>
            <xs:element minOccurs="0" name="DevelopmentTeam_CustomFieldDecimalValue5" type="xs:decimal"/>
            <xs:element minOccurs="0" name="DevelopmentTeam_CustomFieldNumericValue1" type="xs:decimal"/>
            <xs:element minOccurs="0" name="DevelopmentTeam_CustomFieldNumericValue2" type="xs:decimal"/>
            <xs:element minOccurs="0" name="DevelopmentTeam_CustomFieldNumericValue3" type="xs:decimal"/>
            <xs:element minOccurs="0" name="DevelopmentTeam_CustomFieldNumericValue4" type="xs:decimal"/>
            <xs:element minOccurs="0" name="DevelopmentTeam_CustomFieldNumericValue5" type="xs:decimal"/>
            <xs:element minOccurs="0" name="DevelopmentTeam_CustomFieldTextValue1" type="xs:string"/>
            <xs:element minOccurs="0" name="DevelopmentTeam_CustomFieldTextValue10" type="xs:string"/>
            <xs:element minOccurs="0" name="DevelopmentTeam_CustomFieldTextValue11" type="xs:string"/>
            <xs:element minOccurs="0" name="DevelopmentTeam_CustomFieldTextValue12" type="xs:string"/>
            <xs:element minOccurs="0" name="DevelopmentTeam_CustomFieldTextValue13" type="xs:string"/>
            <xs:element minOccurs="0" name="DevelopmentTeam_CustomFieldTextValue14" type="xs:string"/>
            <xs:element minOccurs="0" name="DevelopmentTeam_CustomFieldTextValue15" type="xs:string"/>
            <xs:element minOccurs="0" name="DevelopmentTeam_CustomFieldTextValue2" type="xs:string"/>
            <xs:element minOccurs="0" name="DevelopmentTeam_CustomFieldTextValue3" type="xs:string"/>
            <xs:element minOccurs="0" name="DevelopmentTeam_CustomFieldTextValue4" type="xs:string"/>
            <xs:element minOccurs="0" name="DevelopmentTeam_CustomFieldTextValue5" type="xs:string"/>
            <xs:element minOccurs="0" name="DevelopmentTeam_CustomFieldTextValue6" type="xs:string"/>
            <xs:element minOccurs="0" name="DevelopmentTeam_CustomFieldTextValue7" type="xs:string"/>
            <xs:element minOccurs="0" name="DevelopmentTeam_CustomFieldTextValue8" type="xs:string"/>
            <xs:element minOccurs="0" name="DevelopmentTeam_CustomFieldTextValue9" type="xs:string"/>
            <xs:element minOccurs="0" name="DevelopmentTeam_DeveloperName" type="xs:string"/>
            <xs:element minOccurs="0" name="DevelopmentTeam_DeveloperPhone" type="xs:string"/>
            <xs:element minOccurs="0" name="DevelopmentTeam_GeneralContractorName" type="xs:string"/>
            <xs:element minOccurs="0" name="DevelopmentTeam_GeneralContractorPhone" type="xs:string"/>
            <xs:element minOccurs="0" name="DevelopmentTeam_ManagementCompanyName" type="xs:string"/>
            <xs:element minOccurs="0" name="DevelopmentTeam_ManagementCompanyPhone" type="xs:string"/>
            <xs:element minOccurs="0" name="DevelopmentTeam_TaxAccountantName" type="xs:string"/>
            <xs:element minOccurs="0" name="DevelopmentTeam_TaxAccountantPhone" type="xs:string"/>
            <xs:element minOccurs="0" name="DevelopmentTeam_TaxAttorneyName" type="xs:string"/>
            <xs:element minOccurs="0" name="DevelopmentTeam_TaxAttorneyPhone" type="xs:string"/>
            <xs:element minOccurs="0" name="EnergyConservationInformation_CostForEnergyPerformanceRelatedImprovements" type="xs:decimal"/>
            <xs:element minOccurs="0" name="EnergyConservationInformation_ElectricCommonAreaEnergyUseCurrent" type="xs:decimal"/>
            <xs:element minOccurs="0" name="EnergyConservationInformation_ElectricCommonAreaEnergyUseProjected" type="xs:decimal"/>
            <xs:element minOccurs="0" name="EnergyConservationInformation_ElectricResidentialAreaEnergyUseCurrent" type="xs:decimal"/>
            <xs:element minOccurs="0" name="EnergyConservationInformation_ElectricResidentialAreaEnergyUseProjected" type="xs:decimal"/>
            <xs:element minOccurs="0" name="EnergyConservationInformation_EnergyStarComplianceThroughPrescriptivePath" type="xs:boolean"/>
            <xs:element minOccurs="0" name="EnergyConservationInformation_FuelCommonAreaEnergyUseCurrent" type="xs:decimal"/>
            <xs:element minOccurs="0" name="EnergyConservationInformation_FuelCommonAreaEnergyUseProjected" type="xs:decimal"/>
            <xs:element minOccurs="0" name="EnergyConservationInformation_FuelResidentialAreaEnergyUseCurrent" type="xs:decimal"/>
            <xs:element minOccurs="0" name="EnergyConservationInformation_FuelResidentialAreaEnergyUseProjected" type="xs:decimal"/>
            <xs:element minOccurs="0" name="EnergyConservationInformation_NaturalGasCommonAreaEnergyUseCurrent" type="xs:decimal"/>
            <xs:element minOccurs="0" name="EnergyConservationInformation_NaturalGasCommonAreaEnergyUseProjected" type="xs:decimal"/>
            <xs:element minOccurs="0" name="EnergyConservationInformation_NaturalGasResidentialAreaEnergyUseCurrent" type="xs:decimal"/>
            <xs:element minOccurs="0" name="EnergyConservationInformation_NaturalGasResidentialAreaEnergyUseProjected" type="xs:decimal"/>
            <xs:element minOccurs="0" name="EnergyConservationInformation_ProjectedAnnualConsumption" type="xs:decimal"/>
            <xs:element minOccurs="0" name="EnergyConservationInformation_ProjectedAnnualSavings" type="xs:decimal"/>
            <xs:element minOccurs="0" name="EnergyConservationInformation_ProjectedEnergyStarHERSIndexTargetHigh" type="xs:decimal"/>
            <xs:element minOccurs="0" name="EnergyConservationInformation_ProjectedEnergyStarHERSIndexTargetLow" type="xs:decimal"/>
            <xs:element minOccurs="0" name="EnergyConservationInformation_ProjectedEnergyStarPerformanceTarget" type="xs:decimal"/>
            <xs:element minOccurs="0" name="EnergyConservationInformation_ProjectedPaybackPeriod" type="xs:decimal"/>
            <xs:element minOccurs="0" name="EnergyConservationInformation_ProjectedReductionInAnnualConsumption" type="xs:decimal"/>
            <xs:element minOccurs="0" name="EnergyConservationInformation_ProposedHERSIndexTargetHigh" type="xs:decimal"/>
            <xs:element minOccurs="0" name="EnergyConservationInformation_ProposedHERSIndexTargetLow" type="xs:decimal"/>
            <xs:element minOccurs="0" name="EnergyConservationInformation_TotalCurrentConsumption" type="xs:decimal"/>
            <xs:element minOccurs="0" name="FixedExpenses_CustomFieldBitValue1" type="xs:boolean"/>
            <xs:element minOccurs="0" name="FixedExpenses_CustomFieldBitValue2" type="xs:boolean"/>
            <xs:element minOccurs="0" name="FixedExpenses_CustomFieldBitValue3" type="xs:boolean"/>
            <xs:element minOccurs="0" name="FixedExpenses_CustomFieldBitValue4" type="xs:boolean"/>
            <xs:element minOccurs="0" name="FixedExpenses_CustomFieldBitValue5" type="xs:boolean"/>
            <xs:element minOccurs="0" name="FixedExpenses_CustomFieldDateValue1" type="xs:date"/>
            <xs:element minOccurs="0" name="FixedExpenses_CustomFieldDateValue2" type="xs:date"/>
            <xs:element minOccurs="0" name="FixedExpenses_CustomFieldDateValue3" type="xs:date"/>
            <xs:element minOccurs="0" name="FixedExpenses_CustomFieldDateValue4" type="xs:date"/>
            <xs:element minOccurs="0" name="FixedExpenses_CustomFieldDateValue5" type="xs:date"/>
            <xs:element minOccurs="0" name="FixedExpenses_CustomFieldDecimalValue1" type="xs:decimal"/>
            <xs:element minOccurs="0" name="FixedExpenses_CustomFieldDecimalValue2" type="xs:decimal"/>
            <xs:element minOccurs="0" name="FixedExpenses_CustomFieldDecimalValue3" type="xs:decimal"/>
            <xs:element minOccurs="0" name="FixedExpenses_CustomFieldDecimalValue4" type="xs:decimal"/>
            <xs:element minOccurs="0" name="FixedExpenses_CustomFieldDecimalValue5" type="xs:decimal"/>
            <xs:element minOccurs="0" name="FixedExpenses_CustomFieldNumericValue1" type="xs:decimal"/>
            <xs:element minOccurs="0" name="FixedExpenses_CustomFieldNumericValue2" type="xs:decimal"/>
            <xs:element minOccurs="0" name="FixedExpenses_CustomFieldNumericValue3" type="xs:decimal"/>
            <xs:element minOccurs="0" name="FixedExpenses_CustomFieldNumericValue4" type="xs:decimal"/>
            <xs:element minOccurs="0" name="FixedExpenses_CustomFieldNumericValue5" type="xs:decimal"/>
            <xs:element minOccurs="0" name="FixedExpenses_CustomFieldTextValue1" type="xs:string"/>
            <xs:element minOccurs="0" name="FixedExpenses_CustomFieldTextValue10" type="xs:string"/>
            <xs:element minOccurs="0" name="FixedExpenses_CustomFieldTextValue11" type="xs:string"/>
            <xs:element minOccurs="0" name="FixedExpenses_CustomFieldTextValue12" type="xs:string"/>
            <xs:element minOccurs="0" name="FixedExpenses_CustomFieldTextValue13" type="xs:string"/>
            <xs:element minOccurs="0" name="FixedExpenses_CustomFieldTextValue14" type="xs:string"/>
            <xs:element minOccurs="0" name="FixedExpenses_CustomFieldTextValue15" type="xs:string"/>
            <xs:element minOccurs="0" name="FixedExpenses_CustomFieldTextValue2" type="xs:string"/>
            <xs:element minOccurs="0" name="FixedExpenses_CustomFieldTextValue3" type="xs:string"/>
            <xs:element minOccurs="0" name="FixedExpenses_CustomFieldTextValue4" type="xs:string"/>
            <xs:element minOccurs="0" name="FixedExpenses_CustomFieldTextValue5" type="xs:string"/>
            <xs:element minOccurs="0" name="FixedExpenses_CustomFieldTextValue6" type="xs:string"/>
            <xs:element minOccurs="0" name="FixedExpenses_CustomFieldTextValue7" type="xs:string"/>
            <xs:element minOccurs="0" name="FixedExpenses_CustomFieldTextValue8" type="xs:string"/>
            <xs:element minOccurs="0" name="FixedExpenses_CustomFieldTextValue9" type="xs:string"/>
            <xs:element minOccurs="0" name="FixedExpenses_Insurance" type="xs:decimal"/>
            <xs:element minOccurs="0" name="FixedExpenses_Other" type="xs:decimal"/>
            <xs:element minOccurs="0" name="FixedExpenses_OtherDescription" type="xs:string"/>
            <xs:element minOccurs="0" name="FixedExpenses_RealEstateTaxes" type="xs:decimal"/>
            <xs:element minOccurs="0" name="FundsRequested_ProgramFundingSources_Amount" type="xs:decimal"/>
            <xs:element minOccurs="0" name="FundsRequested_ProgramFundingSources_AwardedAmount" type="xs:decimal"/>
            <xs:element minOccurs="0" name="FundsRequested_ProgramFundingSources_RemainingAmount" type="xs:decimal"/>
            <xs:element minOccurs="0" name="FundsRequested_ProgramFundingSources_ReservedAmount" type="xs:decimal"/>
            <xs:element minOccurs="0" name="FundsRequested_SetAside_Amount" type="xs:decimal"/>
            <xs:element minOccurs="0" name="FundsRequested_SetAside_AmountAwarded" type="xs:decimal"/>
            <xs:element minOccurs="0" name="FundsRequested_SetAside_AmountRemaining" type="xs:decimal"/>
            <xs:element minOccurs="0" name="FundsRequested_SetAside_AmountReserved" type="xs:decimal"/>
            <xs:element minOccurs="0" name="FundsRequested_SetAside_Description" type="xs:string"/>
            <xs:element minOccurs="0" name="FundsRequested_SetAside_Name" type="xs:string"/>
            <xs:element minOccurs="0" name="FundsRequested_SetAside_ShortName" type="xs:string"/>
            <xs:element minOccurs="0" name="FundsRequested_SetAsideID" type="xs:int"/>
            <xs:element minOccurs="0" name="GeneralPartnerInformation__x0025_OfOwnership_Item1" type="xs:decimal"/>
            <xs:element minOccurs="0" name="GeneralPartnerInformation__x0025_OfOwnership_Item2" type="xs:decimal"/>
            <xs:element minOccurs="0" name="GeneralPartnerInformation__x0025_OfOwnership_Item3" type="xs:decimal"/>
            <xs:element minOccurs="0" name="GeneralPartnerInformation__x0025_OfOwnership_Item4" type="xs:decimal"/>
            <xs:element minOccurs="0" name="GeneralPartnerInformation__x0025_OfOwnership_Item5" type="xs:decimal"/>
            <xs:element minOccurs="0" name="GeneralPartnerInformation__x0025_OfOwnership_Item6" type="xs:decimal"/>
            <xs:element minOccurs="0" name="GeneralPartnerInformation__x0025_OfOwnership_Item7" type="xs:decimal"/>
            <xs:element minOccurs="0" name="GeneralPartnerInformation__x0025_OfOwnership_Item8" type="xs:decimal"/>
            <xs:element minOccurs="0" name="GeneralPartnerInformation__x0025_OfOwnership_Item9" type="xs:decimal"/>
            <xs:element minOccurs="0" name="GeneralPartnerInformation__x0025_OfOwnership_Item10" type="xs:decimal"/>
            <xs:element minOccurs="0" name="GeneralPartnerInformation_Contacts_City_Item1" type="xs:string"/>
            <xs:element minOccurs="0" name="GeneralPartnerInformation_Contacts_City_Item2" type="xs:string"/>
            <xs:element minOccurs="0" name="GeneralPartnerInformation_Contacts_City_Item3" type="xs:string"/>
            <xs:element minOccurs="0" name="GeneralPartnerInformation_Contacts_City_Item4" type="xs:string"/>
            <xs:element minOccurs="0" name="GeneralPartnerInformation_Contacts_City_Item5" type="xs:string"/>
            <xs:element minOccurs="0" name="GeneralPartnerInformation_Contacts_City_Item6" type="xs:string"/>
            <xs:element minOccurs="0" name="GeneralPartnerInformation_Contacts_City_Item7" type="xs:string"/>
            <xs:element minOccurs="0" name="GeneralPartnerInformation_Contacts_City_Item8" type="xs:string"/>
            <xs:element minOccurs="0" name="GeneralPartnerInformation_Contacts_City_Item9" type="xs:string"/>
            <xs:element minOccurs="0" name="GeneralPartnerInformation_Contacts_City_Item10" type="xs:string"/>
            <xs:element minOccurs="0" name="GeneralPartnerInformation_Contacts_County_Item1" type="xs:string"/>
            <xs:element minOccurs="0" name="GeneralPartnerInformation_Contacts_County_Item2" type="xs:string"/>
            <xs:element minOccurs="0" name="GeneralPartnerInformation_Contacts_County_Item3" type="xs:string"/>
            <xs:element minOccurs="0" name="GeneralPartnerInformation_Contacts_County_Item4" type="xs:string"/>
            <xs:element minOccurs="0" name="GeneralPartnerInformation_Contacts_County_Item5" type="xs:string"/>
            <xs:element minOccurs="0" name="GeneralPartnerInformation_Contacts_County_Item6" type="xs:string"/>
            <xs:element minOccurs="0" name="GeneralPartnerInformation_Contacts_County_Item7" type="xs:string"/>
            <xs:element minOccurs="0" name="GeneralPartnerInformation_Contacts_County_Item8" type="xs:string"/>
            <xs:element minOccurs="0" name="GeneralPartnerInformation_Contacts_County_Item9" type="xs:string"/>
            <xs:element minOccurs="0" name="GeneralPartnerInformation_Contacts_County_Item10" type="xs:string"/>
            <xs:element minOccurs="0" name="GeneralPartnerInformation_Contacts_Email_Item1" type="xs:string"/>
            <xs:element minOccurs="0" name="GeneralPartnerInformation_Contacts_Email_Item2" type="xs:string"/>
            <xs:element minOccurs="0" name="GeneralPartnerInformation_Contacts_Email_Item3" type="xs:string"/>
            <xs:element minOccurs="0" name="GeneralPartnerInformation_Contacts_Email_Item4" type="xs:string"/>
            <xs:element minOccurs="0" name="GeneralPartnerInformation_Contacts_Email_Item5" type="xs:string"/>
            <xs:element minOccurs="0" name="GeneralPartnerInformation_Contacts_Email_Item6" type="xs:string"/>
            <xs:element minOccurs="0" name="GeneralPartnerInformation_Contacts_Email_Item7" type="xs:string"/>
            <xs:element minOccurs="0" name="GeneralPartnerInformation_Contacts_Email_Item8" type="xs:string"/>
            <xs:element minOccurs="0" name="GeneralPartnerInformation_Contacts_Email_Item9" type="xs:string"/>
            <xs:element minOccurs="0" name="GeneralPartnerInformation_Contacts_Email_Item10" type="xs:string"/>
            <xs:element minOccurs="0" name="GeneralPartnerInformation_Contacts_Fax_Item1" type="xs:string"/>
            <xs:element minOccurs="0" name="GeneralPartnerInformation_Contacts_Fax_Item2" type="xs:string"/>
            <xs:element minOccurs="0" name="GeneralPartnerInformation_Contacts_Fax_Item3" type="xs:string"/>
            <xs:element minOccurs="0" name="GeneralPartnerInformation_Contacts_Fax_Item4" type="xs:string"/>
            <xs:element minOccurs="0" name="GeneralPartnerInformation_Contacts_Fax_Item5" type="xs:string"/>
            <xs:element minOccurs="0" name="GeneralPartnerInformation_Contacts_Fax_Item6" type="xs:string"/>
            <xs:element minOccurs="0" name="GeneralPartnerInformation_Contacts_Fax_Item7" type="xs:string"/>
            <xs:element minOccurs="0" name="GeneralPartnerInformation_Contacts_Fax_Item8" type="xs:string"/>
            <xs:element minOccurs="0" name="GeneralPartnerInformation_Contacts_Fax_Item9" type="xs:string"/>
            <xs:element minOccurs="0" name="GeneralPartnerInformation_Contacts_Fax_Item10" type="xs:string"/>
            <xs:element minOccurs="0" name="GeneralPartnerInformation_Contacts_FirstName_Item1" type="xs:string"/>
            <xs:element minOccurs="0" name="GeneralPartnerInformation_Contacts_FirstName_Item2" type="xs:string"/>
            <xs:element minOccurs="0" name="GeneralPartnerInformation_Contacts_FirstName_Item3" type="xs:string"/>
            <xs:element minOccurs="0" name="GeneralPartnerInformation_Contacts_FirstName_Item4" type="xs:string"/>
            <xs:element minOccurs="0" name="GeneralPartnerInformation_Contacts_FirstName_Item5" type="xs:string"/>
            <xs:element minOccurs="0" name="GeneralPartnerInformation_Contacts_FirstName_Item6" type="xs:string"/>
            <xs:element minOccurs="0" name="GeneralPartnerInformation_Contacts_FirstName_Item7" type="xs:string"/>
            <xs:element minOccurs="0" name="GeneralPartnerInformation_Contacts_FirstName_Item8" type="xs:string"/>
            <xs:element minOccurs="0" name="GeneralPartnerInformation_Contacts_FirstName_Item9" type="xs:string"/>
            <xs:element minOccurs="0" name="GeneralPartnerInformation_Contacts_FirstName_Item10" type="xs:string"/>
            <xs:element minOccurs="0" name="GeneralPartnerInformation_Contacts_LastNameOrBusinessName_Item1" type="xs:string"/>
            <xs:element minOccurs="0" name="GeneralPartnerInformation_Contacts_LastNameOrBusinessName_Item2" type="xs:string"/>
            <xs:element minOccurs="0" name="GeneralPartnerInformation_Contacts_LastNameOrBusinessName_Item3" type="xs:string"/>
            <xs:element minOccurs="0" name="GeneralPartnerInformation_Contacts_LastNameOrBusinessName_Item4" type="xs:string"/>
            <xs:element minOccurs="0" name="GeneralPartnerInformation_Contacts_LastNameOrBusinessName_Item5" type="xs:string"/>
            <xs:element minOccurs="0" name="GeneralPartnerInformation_Contacts_LastNameOrBusinessName_Item6" type="xs:string"/>
            <xs:element minOccurs="0" name="GeneralPartnerInformation_Contacts_LastNameOrBusinessName_Item7" type="xs:string"/>
            <xs:element minOccurs="0" name="GeneralPartnerInformation_Contacts_LastNameOrBusinessName_Item8" type="xs:string"/>
            <xs:element minOccurs="0" name="GeneralPartnerInformation_Contacts_LastNameOrBusinessName_Item9" type="xs:string"/>
            <xs:element minOccurs="0" name="GeneralPartnerInformation_Contacts_LastNameOrBusinessName_Item10" type="xs:string"/>
            <xs:element minOccurs="0" name="GeneralPartnerInformation_Contacts_MI_Item1" type="xs:string"/>
            <xs:element minOccurs="0" name="GeneralPartnerInformation_Contacts_MI_Item2" type="xs:string"/>
            <xs:element minOccurs="0" name="GeneralPartnerInformation_Contacts_MI_Item3" type="xs:string"/>
            <xs:element minOccurs="0" name="GeneralPartnerInformation_Contacts_MI_Item4" type="xs:string"/>
            <xs:element minOccurs="0" name="GeneralPartnerInformation_Contacts_MI_Item5" type="xs:string"/>
            <xs:element minOccurs="0" name="GeneralPartnerInformation_Contacts_MI_Item6" type="xs:string"/>
            <xs:element minOccurs="0" name="GeneralPartnerInformation_Contacts_MI_Item7" type="xs:string"/>
            <xs:element minOccurs="0" name="GeneralPartnerInformation_Contacts_MI_Item8" type="xs:string"/>
            <xs:element minOccurs="0" name="GeneralPartnerInformation_Contacts_MI_Item9" type="xs:string"/>
            <xs:element minOccurs="0" name="GeneralPartnerInformation_Contacts_MI_Item10" type="xs:string"/>
            <xs:element minOccurs="0" name="GeneralPartnerInformation_Contacts_Phone_Item1" type="xs:string"/>
            <xs:element minOccurs="0" name="GeneralPartnerInformation_Contacts_Phone_Item2" type="xs:string"/>
            <xs:element minOccurs="0" name="GeneralPartnerInformation_Contacts_Phone_Item3" type="xs:string"/>
            <xs:element minOccurs="0" name="GeneralPartnerInformation_Contacts_Phone_Item4" type="xs:string"/>
            <xs:element minOccurs="0" name="GeneralPartnerInformation_Contacts_Phone_Item5" type="xs:string"/>
            <xs:element minOccurs="0" name="GeneralPartnerInformation_Contacts_Phone_Item6" type="xs:string"/>
            <xs:element minOccurs="0" name="GeneralPartnerInformation_Contacts_Phone_Item7" type="xs:string"/>
            <xs:element minOccurs="0" name="GeneralPartnerInformation_Contacts_Phone_Item8" type="xs:string"/>
            <xs:element minOccurs="0" name="GeneralPartnerInformation_Contacts_Phone_Item9" type="xs:string"/>
            <xs:element minOccurs="0" name="GeneralPartnerInformation_Contacts_Phone_Item10" type="xs:string"/>
            <xs:element minOccurs="0" name="GeneralPartnerInformation_Contacts_PrimaryStreet_Item1" type="xs:string"/>
            <xs:element minOccurs="0" name="GeneralPartnerInformation_Contacts_PrimaryStreet_Item2" type="xs:string"/>
            <xs:element minOccurs="0" name="GeneralPartnerInformation_Contacts_PrimaryStreet_Item3" type="xs:string"/>
            <xs:element minOccurs="0" name="GeneralPartnerInformation_Contacts_PrimaryStreet_Item4" type="xs:string"/>
            <xs:element minOccurs="0" name="GeneralPartnerInformation_Contacts_PrimaryStreet_Item5" type="xs:string"/>
            <xs:element minOccurs="0" name="GeneralPartnerInformation_Contacts_PrimaryStreet_Item6" type="xs:string"/>
            <xs:element minOccurs="0" name="GeneralPartnerInformation_Contacts_PrimaryStreet_Item7" type="xs:string"/>
            <xs:element minOccurs="0" name="GeneralPartnerInformation_Contacts_PrimaryStreet_Item8" type="xs:string"/>
            <xs:element minOccurs="0" name="GeneralPartnerInformation_Contacts_PrimaryStreet_Item9" type="xs:string"/>
            <xs:element minOccurs="0" name="GeneralPartnerInformation_Contacts_PrimaryStreet_Item10" type="xs:string"/>
            <xs:element minOccurs="0" name="GeneralPartnerInformation_Contacts_Salutation_Item1" type="xs:string"/>
            <xs:element minOccurs="0" name="GeneralPartnerInformation_Contacts_Salutation_Item2" type="xs:string"/>
            <xs:element minOccurs="0" name="GeneralPartnerInformation_Contacts_Salutation_Item3" type="xs:string"/>
            <xs:element minOccurs="0" name="GeneralPartnerInformation_Contacts_Salutation_Item4" type="xs:string"/>
            <xs:element minOccurs="0" name="GeneralPartnerInformation_Contacts_Salutation_Item5" type="xs:string"/>
            <xs:element minOccurs="0" name="GeneralPartnerInformation_Contacts_Salutation_Item6" type="xs:string"/>
            <xs:element minOccurs="0" name="GeneralPartnerInformation_Contacts_Salutation_Item7" type="xs:string"/>
            <xs:element minOccurs="0" name="GeneralPartnerInformation_Contacts_Salutation_Item8" type="xs:string"/>
            <xs:element minOccurs="0" name="GeneralPartnerInformation_Contacts_Salutation_Item9" type="xs:string"/>
            <xs:element minOccurs="0" name="GeneralPartnerInformation_Contacts_Salutation_Item10" type="xs:string"/>
            <xs:element minOccurs="0" name="GeneralPartnerInformation_Contacts_SecondaryStreet_Item1" type="xs:string"/>
            <xs:element minOccurs="0" name="GeneralPartnerInformation_Contacts_SecondaryStreet_Item2" type="xs:string"/>
            <xs:element minOccurs="0" name="GeneralPartnerInformation_Contacts_SecondaryStreet_Item3" type="xs:string"/>
            <xs:element minOccurs="0" name="GeneralPartnerInformation_Contacts_SecondaryStreet_Item4" type="xs:string"/>
            <xs:element minOccurs="0" name="GeneralPartnerInformation_Contacts_SecondaryStreet_Item5" type="xs:string"/>
            <xs:element minOccurs="0" name="GeneralPartnerInformation_Contacts_SecondaryStreet_Item6" type="xs:string"/>
            <xs:element minOccurs="0" name="GeneralPartnerInformation_Contacts_SecondaryStreet_Item7" type="xs:string"/>
            <xs:element minOccurs="0" name="GeneralPartnerInformation_Contacts_SecondaryStreet_Item8" type="xs:string"/>
            <xs:element minOccurs="0" name="GeneralPartnerInformation_Contacts_SecondaryStreet_Item9" type="xs:string"/>
            <xs:element minOccurs="0" name="GeneralPartnerInformation_Contacts_SecondaryStreet_Item10" type="xs:string"/>
            <xs:element minOccurs="0" name="GeneralPartnerInformation_Contacts_State_Item1" type="xs:string"/>
            <xs:element minOccurs="0" name="GeneralPartnerInformation_Contacts_State_Item2" type="xs:string"/>
            <xs:element minOccurs="0" name="GeneralPartnerInformation_Contacts_State_Item3" type="xs:string"/>
            <xs:element minOccurs="0" name="GeneralPartnerInformation_Contacts_State_Item4" type="xs:string"/>
            <xs:element minOccurs="0" name="GeneralPartnerInformation_Contacts_State_Item5" type="xs:string"/>
            <xs:element minOccurs="0" name="GeneralPartnerInformation_Contacts_State_Item6" type="xs:string"/>
            <xs:element minOccurs="0" name="GeneralPartnerInformation_Contacts_State_Item7" type="xs:string"/>
            <xs:element minOccurs="0" name="GeneralPartnerInformation_Contacts_State_Item8" type="xs:string"/>
            <xs:element minOccurs="0" name="GeneralPartnerInformation_Contacts_State_Item9" type="xs:string"/>
            <xs:element minOccurs="0" name="GeneralPartnerInformation_Contacts_State_Item10" type="xs:string"/>
            <xs:element minOccurs="0" name="GeneralPartnerInformation_Contacts_TaxId_Item1" type="xs:string"/>
            <xs:element minOccurs="0" name="GeneralPartnerInformation_Contacts_TaxId_Item2" type="xs:string"/>
            <xs:element minOccurs="0" name="GeneralPartnerInformation_Contacts_TaxId_Item3" type="xs:string"/>
            <xs:element minOccurs="0" name="GeneralPartnerInformation_Contacts_TaxId_Item4" type="xs:string"/>
            <xs:element minOccurs="0" name="GeneralPartnerInformation_Contacts_TaxId_Item5" type="xs:string"/>
            <xs:element minOccurs="0" name="GeneralPartnerInformation_Contacts_TaxId_Item6" type="xs:string"/>
            <xs:element minOccurs="0" name="GeneralPartnerInformation_Contacts_TaxId_Item7" type="xs:string"/>
            <xs:element minOccurs="0" name="GeneralPartnerInformation_Contacts_TaxId_Item8" type="xs:string"/>
            <xs:element minOccurs="0" name="GeneralPartnerInformation_Contacts_TaxId_Item9" type="xs:string"/>
            <xs:element minOccurs="0" name="GeneralPartnerInformation_Contacts_TaxId_Item10" type="xs:string"/>
            <xs:element minOccurs="0" name="GeneralPartnerInformation_Contacts_Title_Item1" type="xs:string"/>
            <xs:element minOccurs="0" name="GeneralPartnerInformation_Contacts_Title_Item2" type="xs:string"/>
            <xs:element minOccurs="0" name="GeneralPartnerInformation_Contacts_Title_Item3" type="xs:string"/>
            <xs:element minOccurs="0" name="GeneralPartnerInformation_Contacts_Title_Item4" type="xs:string"/>
            <xs:element minOccurs="0" name="GeneralPartnerInformation_Contacts_Title_Item5" type="xs:string"/>
            <xs:element minOccurs="0" name="GeneralPartnerInformation_Contacts_Title_Item6" type="xs:string"/>
            <xs:element minOccurs="0" name="GeneralPartnerInformation_Contacts_Title_Item7" type="xs:string"/>
            <xs:element minOccurs="0" name="GeneralPartnerInformation_Contacts_Title_Item8" type="xs:string"/>
            <xs:element minOccurs="0" name="GeneralPartnerInformation_Contacts_Title_Item9" type="xs:string"/>
            <xs:element minOccurs="0" name="GeneralPartnerInformation_Contacts_Title_Item10" type="xs:string"/>
            <xs:element minOccurs="0" name="GeneralPartnerInformation_Contacts_Zip_Item1" type="xs:string"/>
            <xs:element minOccurs="0" name="GeneralPartnerInformation_Contacts_Zip_Item2" type="xs:string"/>
            <xs:element minOccurs="0" name="GeneralPartnerInformation_Contacts_Zip_Item3" type="xs:string"/>
            <xs:element minOccurs="0" name="GeneralPartnerInformation_Contacts_Zip_Item4" type="xs:string"/>
            <xs:element minOccurs="0" name="GeneralPartnerInformation_Contacts_Zip_Item5" type="xs:string"/>
            <xs:element minOccurs="0" name="GeneralPartnerInformation_Contacts_Zip_Item6" type="xs:string"/>
            <xs:element minOccurs="0" name="GeneralPartnerInformation_Contacts_Zip_Item7" type="xs:string"/>
            <xs:element minOccurs="0" name="GeneralPartnerInformation_Contacts_Zip_Item8" type="xs:string"/>
            <xs:element minOccurs="0" name="GeneralPartnerInformation_Contacts_Zip_Item9" type="xs:string"/>
            <xs:element minOccurs="0" name="GeneralPartnerInformation_Contacts_Zip_Item10" type="xs:string"/>
            <xs:element minOccurs="0" name="GeneralPartnerInformation_CustomFieldBitValue1_Item1" type="xs:boolean"/>
            <xs:element minOccurs="0" name="GeneralPartnerInformation_CustomFieldBitValue1_Item2" type="xs:boolean"/>
            <xs:element minOccurs="0" name="GeneralPartnerInformation_CustomFieldBitValue1_Item3" type="xs:boolean"/>
            <xs:element minOccurs="0" name="GeneralPartnerInformation_CustomFieldBitValue1_Item4" type="xs:boolean"/>
            <xs:element minOccurs="0" name="GeneralPartnerInformation_CustomFieldBitValue1_Item5" type="xs:boolean"/>
            <xs:element minOccurs="0" name="GeneralPartnerInformation_CustomFieldBitValue1_Item6" type="xs:boolean"/>
            <xs:element minOccurs="0" name="GeneralPartnerInformation_CustomFieldBitValue1_Item7" type="xs:boolean"/>
            <xs:element minOccurs="0" name="GeneralPartnerInformation_CustomFieldBitValue1_Item8" type="xs:boolean"/>
            <xs:element minOccurs="0" name="GeneralPartnerInformation_CustomFieldBitValue1_Item9" type="xs:boolean"/>
            <xs:element minOccurs="0" name="GeneralPartnerInformation_CustomFieldBitValue1_Item10" type="xs:boolean"/>
            <xs:element minOccurs="0" name="GeneralPartnerInformation_CustomFieldBitValue2_Item1" type="xs:boolean"/>
            <xs:element minOccurs="0" name="GeneralPartnerInformation_CustomFieldBitValue2_Item2" type="xs:boolean"/>
            <xs:element minOccurs="0" name="GeneralPartnerInformation_CustomFieldBitValue2_Item3" type="xs:boolean"/>
            <xs:element minOccurs="0" name="GeneralPartnerInformation_CustomFieldBitValue2_Item4" type="xs:boolean"/>
            <xs:element minOccurs="0" name="GeneralPartnerInformation_CustomFieldBitValue2_Item5" type="xs:boolean"/>
            <xs:element minOccurs="0" name="GeneralPartnerInformation_CustomFieldBitValue2_Item6" type="xs:boolean"/>
            <xs:element minOccurs="0" name="GeneralPartnerInformation_CustomFieldBitValue2_Item7" type="xs:boolean"/>
            <xs:element minOccurs="0" name="GeneralPartnerInformation_CustomFieldBitValue2_Item8" type="xs:boolean"/>
            <xs:element minOccurs="0" name="GeneralPartnerInformation_CustomFieldBitValue2_Item9" type="xs:boolean"/>
            <xs:element minOccurs="0" name="GeneralPartnerInformation_CustomFieldBitValue2_Item10" type="xs:boolean"/>
            <xs:element minOccurs="0" name="GeneralPartnerInformation_CustomFieldBitValue3_Item1" type="xs:boolean"/>
            <xs:element minOccurs="0" name="GeneralPartnerInformation_CustomFieldBitValue3_Item2" type="xs:boolean"/>
            <xs:element minOccurs="0" name="GeneralPartnerInformation_CustomFieldBitValue3_Item3" type="xs:boolean"/>
            <xs:element minOccurs="0" name="GeneralPartnerInformation_CustomFieldBitValue3_Item4" type="xs:boolean"/>
            <xs:element minOccurs="0" name="GeneralPartnerInformation_CustomFieldBitValue3_Item5" type="xs:boolean"/>
            <xs:element minOccurs="0" name="GeneralPartnerInformation_CustomFieldBitValue3_Item6" type="xs:boolean"/>
            <xs:element minOccurs="0" name="GeneralPartnerInformation_CustomFieldBitValue3_Item7" type="xs:boolean"/>
            <xs:element minOccurs="0" name="GeneralPartnerInformation_CustomFieldBitValue3_Item8" type="xs:boolean"/>
            <xs:element minOccurs="0" name="GeneralPartnerInformation_CustomFieldBitValue3_Item9" type="xs:boolean"/>
            <xs:element minOccurs="0" name="GeneralPartnerInformation_CustomFieldBitValue3_Item10" type="xs:boolean"/>
            <xs:element minOccurs="0" name="GeneralPartnerInformation_CustomFieldBitValue4_Item1" type="xs:boolean"/>
            <xs:element minOccurs="0" name="GeneralPartnerInformation_CustomFieldBitValue4_Item2" type="xs:boolean"/>
            <xs:element minOccurs="0" name="GeneralPartnerInformation_CustomFieldBitValue4_Item3" type="xs:boolean"/>
            <xs:element minOccurs="0" name="GeneralPartnerInformation_CustomFieldBitValue4_Item4" type="xs:boolean"/>
            <xs:element minOccurs="0" name="GeneralPartnerInformation_CustomFieldBitValue4_Item5" type="xs:boolean"/>
            <xs:element minOccurs="0" name="GeneralPartnerInformation_CustomFieldBitValue4_Item6" type="xs:boolean"/>
            <xs:element minOccurs="0" name="GeneralPartnerInformation_CustomFieldBitValue4_Item7" type="xs:boolean"/>
            <xs:element minOccurs="0" name="GeneralPartnerInformation_CustomFieldBitValue4_Item8" type="xs:boolean"/>
            <xs:element minOccurs="0" name="GeneralPartnerInformation_CustomFieldBitValue4_Item9" type="xs:boolean"/>
            <xs:element minOccurs="0" name="GeneralPartnerInformation_CustomFieldBitValue4_Item10" type="xs:boolean"/>
            <xs:element minOccurs="0" name="GeneralPartnerInformation_CustomFieldBitValue5_Item1" type="xs:boolean"/>
            <xs:element minOccurs="0" name="GeneralPartnerInformation_CustomFieldBitValue5_Item2" type="xs:boolean"/>
            <xs:element minOccurs="0" name="GeneralPartnerInformation_CustomFieldBitValue5_Item3" type="xs:boolean"/>
            <xs:element minOccurs="0" name="GeneralPartnerInformation_CustomFieldBitValue5_Item4" type="xs:boolean"/>
            <xs:element minOccurs="0" name="GeneralPartnerInformation_CustomFieldBitValue5_Item5" type="xs:boolean"/>
            <xs:element minOccurs="0" name="GeneralPartnerInformation_CustomFieldBitValue5_Item6" type="xs:boolean"/>
            <xs:element minOccurs="0" name="GeneralPartnerInformation_CustomFieldBitValue5_Item7" type="xs:boolean"/>
            <xs:element minOccurs="0" name="GeneralPartnerInformation_CustomFieldBitValue5_Item8" type="xs:boolean"/>
            <xs:element minOccurs="0" name="GeneralPartnerInformation_CustomFieldBitValue5_Item9" type="xs:boolean"/>
            <xs:element minOccurs="0" name="GeneralPartnerInformation_CustomFieldBitValue5_Item10" type="xs:boolean"/>
            <xs:element minOccurs="0" name="GeneralPartnerInformation_CustomFieldDateValue1_Item1" type="xs:date"/>
            <xs:element minOccurs="0" name="GeneralPartnerInformation_CustomFieldDateValue1_Item2" type="xs:date"/>
            <xs:element minOccurs="0" name="GeneralPartnerInformation_CustomFieldDateValue1_Item3" type="xs:date"/>
            <xs:element minOccurs="0" name="GeneralPartnerInformation_CustomFieldDateValue1_Item4" type="xs:date"/>
            <xs:element minOccurs="0" name="GeneralPartnerInformation_CustomFieldDateValue1_Item5" type="xs:date"/>
            <xs:element minOccurs="0" name="GeneralPartnerInformation_CustomFieldDateValue1_Item6" type="xs:date"/>
            <xs:element minOccurs="0" name="GeneralPartnerInformation_CustomFieldDateValue1_Item7" type="xs:date"/>
            <xs:element minOccurs="0" name="GeneralPartnerInformation_CustomFieldDateValue1_Item8" type="xs:date"/>
            <xs:element minOccurs="0" name="GeneralPartnerInformation_CustomFieldDateValue1_Item9" type="xs:date"/>
            <xs:element minOccurs="0" name="GeneralPartnerInformation_CustomFieldDateValue1_Item10" type="xs:date"/>
            <xs:element minOccurs="0" name="GeneralPartnerInformation_CustomFieldDateValue2_Item1" type="xs:date"/>
            <xs:element minOccurs="0" name="GeneralPartnerInformation_CustomFieldDateValue2_Item2" type="xs:date"/>
            <xs:element minOccurs="0" name="GeneralPartnerInformation_CustomFieldDateValue2_Item3" type="xs:date"/>
            <xs:element minOccurs="0" name="GeneralPartnerInformation_CustomFieldDateValue2_Item4" type="xs:date"/>
            <xs:element minOccurs="0" name="GeneralPartnerInformation_CustomFieldDateValue2_Item5" type="xs:date"/>
            <xs:element minOccurs="0" name="GeneralPartnerInformation_CustomFieldDateValue2_Item6" type="xs:date"/>
            <xs:element minOccurs="0" name="GeneralPartnerInformation_CustomFieldDateValue2_Item7" type="xs:date"/>
            <xs:element minOccurs="0" name="GeneralPartnerInformation_CustomFieldDateValue2_Item8" type="xs:date"/>
            <xs:element minOccurs="0" name="GeneralPartnerInformation_CustomFieldDateValue2_Item9" type="xs:date"/>
            <xs:element minOccurs="0" name="GeneralPartnerInformation_CustomFieldDateValue2_Item10" type="xs:date"/>
            <xs:element minOccurs="0" name="GeneralPartnerInformation_CustomFieldDateValue3_Item1" type="xs:date"/>
            <xs:element minOccurs="0" name="GeneralPartnerInformation_CustomFieldDateValue3_Item2" type="xs:date"/>
            <xs:element minOccurs="0" name="GeneralPartnerInformation_CustomFieldDateValue3_Item3" type="xs:date"/>
            <xs:element minOccurs="0" name="GeneralPartnerInformation_CustomFieldDateValue3_Item4" type="xs:date"/>
            <xs:element minOccurs="0" name="GeneralPartnerInformation_CustomFieldDateValue3_Item5" type="xs:date"/>
            <xs:element minOccurs="0" name="GeneralPartnerInformation_CustomFieldDateValue3_Item6" type="xs:date"/>
            <xs:element minOccurs="0" name="GeneralPartnerInformation_CustomFieldDateValue3_Item7" type="xs:date"/>
            <xs:element minOccurs="0" name="GeneralPartnerInformation_CustomFieldDateValue3_Item8" type="xs:date"/>
            <xs:element minOccurs="0" name="GeneralPartnerInformation_CustomFieldDateValue3_Item9" type="xs:date"/>
            <xs:element minOccurs="0" name="GeneralPartnerInformation_CustomFieldDateValue3_Item10" type="xs:date"/>
            <xs:element minOccurs="0" name="GeneralPartnerInformation_CustomFieldDateValue4_Item1" type="xs:date"/>
            <xs:element minOccurs="0" name="GeneralPartnerInformation_CustomFieldDateValue4_Item2" type="xs:date"/>
            <xs:element minOccurs="0" name="GeneralPartnerInformation_CustomFieldDateValue4_Item3" type="xs:date"/>
            <xs:element minOccurs="0" name="GeneralPartnerInformation_CustomFieldDateValue4_Item4" type="xs:date"/>
            <xs:element minOccurs="0" name="GeneralPartnerInformation_CustomFieldDateValue4_Item5" type="xs:date"/>
            <xs:element minOccurs="0" name="GeneralPartnerInformation_CustomFieldDateValue4_Item6" type="xs:date"/>
            <xs:element minOccurs="0" name="GeneralPartnerInformation_CustomFieldDateValue4_Item7" type="xs:date"/>
            <xs:element minOccurs="0" name="GeneralPartnerInformation_CustomFieldDateValue4_Item8" type="xs:date"/>
            <xs:element minOccurs="0" name="GeneralPartnerInformation_CustomFieldDateValue4_Item9" type="xs:date"/>
            <xs:element minOccurs="0" name="GeneralPartnerInformation_CustomFieldDateValue4_Item10" type="xs:date"/>
            <xs:element minOccurs="0" name="GeneralPartnerInformation_CustomFieldDateValue5_Item1" type="xs:date"/>
            <xs:element minOccurs="0" name="GeneralPartnerInformation_CustomFieldDateValue5_Item2" type="xs:date"/>
            <xs:element minOccurs="0" name="GeneralPartnerInformation_CustomFieldDateValue5_Item3" type="xs:date"/>
            <xs:element minOccurs="0" name="GeneralPartnerInformation_CustomFieldDateValue5_Item4" type="xs:date"/>
            <xs:element minOccurs="0" name="GeneralPartnerInformation_CustomFieldDateValue5_Item5" type="xs:date"/>
            <xs:element minOccurs="0" name="GeneralPartnerInformation_CustomFieldDateValue5_Item6" type="xs:date"/>
            <xs:element minOccurs="0" name="GeneralPartnerInformation_CustomFieldDateValue5_Item7" type="xs:date"/>
            <xs:element minOccurs="0" name="GeneralPartnerInformation_CustomFieldDateValue5_Item8" type="xs:date"/>
            <xs:element minOccurs="0" name="GeneralPartnerInformation_CustomFieldDateValue5_Item9" type="xs:date"/>
            <xs:element minOccurs="0" name="GeneralPartnerInformation_CustomFieldDateValue5_Item10" type="xs:date"/>
            <xs:element minOccurs="0" name="GeneralPartnerInformation_CustomFieldDecimalValue1_Item1" type="xs:decimal"/>
            <xs:element minOccurs="0" name="GeneralPartnerInformation_CustomFieldDecimalValue1_Item2" type="xs:decimal"/>
            <xs:element minOccurs="0" name="GeneralPartnerInformation_CustomFieldDecimalValue1_Item3" type="xs:decimal"/>
            <xs:element minOccurs="0" name="GeneralPartnerInformation_CustomFieldDecimalValue1_Item4" type="xs:decimal"/>
            <xs:element minOccurs="0" name="GeneralPartnerInformation_CustomFieldDecimalValue1_Item5" type="xs:decimal"/>
            <xs:element minOccurs="0" name="GeneralPartnerInformation_CustomFieldDecimalValue1_Item6" type="xs:decimal"/>
            <xs:element minOccurs="0" name="GeneralPartnerInformation_CustomFieldDecimalValue1_Item7" type="xs:decimal"/>
            <xs:element minOccurs="0" name="GeneralPartnerInformation_CustomFieldDecimalValue1_Item8" type="xs:decimal"/>
            <xs:element minOccurs="0" name="GeneralPartnerInformation_CustomFieldDecimalValue1_Item9" type="xs:decimal"/>
            <xs:element minOccurs="0" name="GeneralPartnerInformation_CustomFieldDecimalValue1_Item10" type="xs:decimal"/>
            <xs:element minOccurs="0" name="GeneralPartnerInformation_CustomFieldDecimalValue2_Item1" type="xs:decimal"/>
            <xs:element minOccurs="0" name="GeneralPartnerInformation_CustomFieldDecimalValue2_Item2" type="xs:decimal"/>
            <xs:element minOccurs="0" name="GeneralPartnerInformation_CustomFieldDecimalValue2_Item3" type="xs:decimal"/>
            <xs:element minOccurs="0" name="GeneralPartnerInformation_CustomFieldDecimalValue2_Item4" type="xs:decimal"/>
            <xs:element minOccurs="0" name="GeneralPartnerInformation_CustomFieldDecimalValue2_Item5" type="xs:decimal"/>
            <xs:element minOccurs="0" name="GeneralPartnerInformation_CustomFieldDecimalValue2_Item6" type="xs:decimal"/>
            <xs:element minOccurs="0" name="GeneralPartnerInformation_CustomFieldDecimalValue2_Item7" type="xs:decimal"/>
            <xs:element minOccurs="0" name="GeneralPartnerInformation_CustomFieldDecimalValue2_Item8" type="xs:decimal"/>
            <xs:element minOccurs="0" name="GeneralPartnerInformation_CustomFieldDecimalValue2_Item9" type="xs:decimal"/>
            <xs:element minOccurs="0" name="GeneralPartnerInformation_CustomFieldDecimalValue2_Item10" type="xs:decimal"/>
            <xs:element minOccurs="0" name="GeneralPartnerInformation_CustomFieldDecimalValue3_Item1" type="xs:decimal"/>
            <xs:element minOccurs="0" name="GeneralPartnerInformation_CustomFieldDecimalValue3_Item2" type="xs:decimal"/>
            <xs:element minOccurs="0" name="GeneralPartnerInformation_CustomFieldDecimalValue3_Item3" type="xs:decimal"/>
            <xs:element minOccurs="0" name="GeneralPartnerInformation_CustomFieldDecimalValue3_Item4" type="xs:decimal"/>
            <xs:element minOccurs="0" name="GeneralPartnerInformation_CustomFieldDecimalValue3_Item5" type="xs:decimal"/>
            <xs:element minOccurs="0" name="GeneralPartnerInformation_CustomFieldDecimalValue3_Item6" type="xs:decimal"/>
            <xs:element minOccurs="0" name="GeneralPartnerInformation_CustomFieldDecimalValue3_Item7" type="xs:decimal"/>
            <xs:element minOccurs="0" name="GeneralPartnerInformation_CustomFieldDecimalValue3_Item8" type="xs:decimal"/>
            <xs:element minOccurs="0" name="GeneralPartnerInformation_CustomFieldDecimalValue3_Item9" type="xs:decimal"/>
            <xs:element minOccurs="0" name="GeneralPartnerInformation_CustomFieldDecimalValue3_Item10" type="xs:decimal"/>
            <xs:element minOccurs="0" name="GeneralPartnerInformation_CustomFieldDecimalValue4_Item1" type="xs:decimal"/>
            <xs:element minOccurs="0" name="GeneralPartnerInformation_CustomFieldDecimalValue4_Item2" type="xs:decimal"/>
            <xs:element minOccurs="0" name="GeneralPartnerInformation_CustomFieldDecimalValue4_Item3" type="xs:decimal"/>
            <xs:element minOccurs="0" name="GeneralPartnerInformation_CustomFieldDecimalValue4_Item4" type="xs:decimal"/>
            <xs:element minOccurs="0" name="GeneralPartnerInformation_CustomFieldDecimalValue4_Item5" type="xs:decimal"/>
            <xs:element minOccurs="0" name="GeneralPartnerInformation_CustomFieldDecimalValue4_Item6" type="xs:decimal"/>
            <xs:element minOccurs="0" name="GeneralPartnerInformation_CustomFieldDecimalValue4_Item7" type="xs:decimal"/>
            <xs:element minOccurs="0" name="GeneralPartnerInformation_CustomFieldDecimalValue4_Item8" type="xs:decimal"/>
            <xs:element minOccurs="0" name="GeneralPartnerInformation_CustomFieldDecimalValue4_Item9" type="xs:decimal"/>
            <xs:element minOccurs="0" name="GeneralPartnerInformation_CustomFieldDecimalValue4_Item10" type="xs:decimal"/>
            <xs:element minOccurs="0" name="GeneralPartnerInformation_CustomFieldDecimalValue5_Item1" type="xs:decimal"/>
            <xs:element minOccurs="0" name="GeneralPartnerInformation_CustomFieldDecimalValue5_Item2" type="xs:decimal"/>
            <xs:element minOccurs="0" name="GeneralPartnerInformation_CustomFieldDecimalValue5_Item3" type="xs:decimal"/>
            <xs:element minOccurs="0" name="GeneralPartnerInformation_CustomFieldDecimalValue5_Item4" type="xs:decimal"/>
            <xs:element minOccurs="0" name="GeneralPartnerInformation_CustomFieldDecimalValue5_Item5" type="xs:decimal"/>
            <xs:element minOccurs="0" name="GeneralPartnerInformation_CustomFieldDecimalValue5_Item6" type="xs:decimal"/>
            <xs:element minOccurs="0" name="GeneralPartnerInformation_CustomFieldDecimalValue5_Item7" type="xs:decimal"/>
            <xs:element minOccurs="0" name="GeneralPartnerInformation_CustomFieldDecimalValue5_Item8" type="xs:decimal"/>
            <xs:element minOccurs="0" name="GeneralPartnerInformation_CustomFieldDecimalValue5_Item9" type="xs:decimal"/>
            <xs:element minOccurs="0" name="GeneralPartnerInformation_CustomFieldDecimalValue5_Item10" type="xs:decimal"/>
            <xs:element minOccurs="0" name="GeneralPartnerInformation_CustomFieldNumericValue1_Item1" type="xs:decimal"/>
            <xs:element minOccurs="0" name="GeneralPartnerInformation_CustomFieldNumericValue1_Item2" type="xs:decimal"/>
            <xs:element minOccurs="0" name="GeneralPartnerInformation_CustomFieldNumericValue1_Item3" type="xs:decimal"/>
            <xs:element minOccurs="0" name="GeneralPartnerInformation_CustomFieldNumericValue1_Item4" type="xs:decimal"/>
            <xs:element minOccurs="0" name="GeneralPartnerInformation_CustomFieldNumericValue1_Item5" type="xs:decimal"/>
            <xs:element minOccurs="0" name="GeneralPartnerInformation_CustomFieldNumericValue1_Item6" type="xs:decimal"/>
            <xs:element minOccurs="0" name="GeneralPartnerInformation_CustomFieldNumericValue1_Item7" type="xs:decimal"/>
            <xs:element minOccurs="0" name="GeneralPartnerInformation_CustomFieldNumericValue1_Item8" type="xs:decimal"/>
            <xs:element minOccurs="0" name="GeneralPartnerInformation_CustomFieldNumericValue1_Item9" type="xs:decimal"/>
            <xs:element minOccurs="0" name="GeneralPartnerInformation_CustomFieldNumericValue1_Item10" type="xs:decimal"/>
            <xs:element minOccurs="0" name="GeneralPartnerInformation_CustomFieldNumericValue2_Item1" type="xs:decimal"/>
            <xs:element minOccurs="0" name="GeneralPartnerInformation_CustomFieldNumericValue2_Item2" type="xs:decimal"/>
            <xs:element minOccurs="0" name="GeneralPartnerInformation_CustomFieldNumericValue2_Item3" type="xs:decimal"/>
            <xs:element minOccurs="0" name="GeneralPartnerInformation_CustomFieldNumericValue2_Item4" type="xs:decimal"/>
            <xs:element minOccurs="0" name="GeneralPartnerInformation_CustomFieldNumericValue2_Item5" type="xs:decimal"/>
            <xs:element minOccurs="0" name="GeneralPartnerInformation_CustomFieldNumericValue2_Item6" type="xs:decimal"/>
            <xs:element minOccurs="0" name="GeneralPartnerInformation_CustomFieldNumericValue2_Item7" type="xs:decimal"/>
            <xs:element minOccurs="0" name="GeneralPartnerInformation_CustomFieldNumericValue2_Item8" type="xs:decimal"/>
            <xs:element minOccurs="0" name="GeneralPartnerInformation_CustomFieldNumericValue2_Item9" type="xs:decimal"/>
            <xs:element minOccurs="0" name="GeneralPartnerInformation_CustomFieldNumericValue2_Item10" type="xs:decimal"/>
            <xs:element minOccurs="0" name="GeneralPartnerInformation_CustomFieldNumericValue3_Item1" type="xs:decimal"/>
            <xs:element minOccurs="0" name="GeneralPartnerInformation_CustomFieldNumericValue3_Item2" type="xs:decimal"/>
            <xs:element minOccurs="0" name="GeneralPartnerInformation_CustomFieldNumericValue3_Item3" type="xs:decimal"/>
            <xs:element minOccurs="0" name="GeneralPartnerInformation_CustomFieldNumericValue3_Item4" type="xs:decimal"/>
            <xs:element minOccurs="0" name="GeneralPartnerInformation_CustomFieldNumericValue3_Item5" type="xs:decimal"/>
            <xs:element minOccurs="0" name="GeneralPartnerInformation_CustomFieldNumericValue3_Item6" type="xs:decimal"/>
            <xs:element minOccurs="0" name="GeneralPartnerInformation_CustomFieldNumericValue3_Item7" type="xs:decimal"/>
            <xs:element minOccurs="0" name="GeneralPartnerInformation_CustomFieldNumericValue3_Item8" type="xs:decimal"/>
            <xs:element minOccurs="0" name="GeneralPartnerInformation_CustomFieldNumericValue3_Item9" type="xs:decimal"/>
            <xs:element minOccurs="0" name="GeneralPartnerInformation_CustomFieldNumericValue3_Item10" type="xs:decimal"/>
            <xs:element minOccurs="0" name="GeneralPartnerInformation_CustomFieldNumericValue4_Item1" type="xs:decimal"/>
            <xs:element minOccurs="0" name="GeneralPartnerInformation_CustomFieldNumericValue4_Item2" type="xs:decimal"/>
            <xs:element minOccurs="0" name="GeneralPartnerInformation_CustomFieldNumericValue4_Item3" type="xs:decimal"/>
            <xs:element minOccurs="0" name="GeneralPartnerInformation_CustomFieldNumericValue4_Item4" type="xs:decimal"/>
            <xs:element minOccurs="0" name="GeneralPartnerInformation_CustomFieldNumericValue4_Item5" type="xs:decimal"/>
            <xs:element minOccurs="0" name="GeneralPartnerInformation_CustomFieldNumericValue4_Item6" type="xs:decimal"/>
            <xs:element minOccurs="0" name="GeneralPartnerInformation_CustomFieldNumericValue4_Item7" type="xs:decimal"/>
            <xs:element minOccurs="0" name="GeneralPartnerInformation_CustomFieldNumericValue4_Item8" type="xs:decimal"/>
            <xs:element minOccurs="0" name="GeneralPartnerInformation_CustomFieldNumericValue4_Item9" type="xs:decimal"/>
            <xs:element minOccurs="0" name="GeneralPartnerInformation_CustomFieldNumericValue4_Item10" type="xs:decimal"/>
            <xs:element minOccurs="0" name="GeneralPartnerInformation_CustomFieldNumericValue5_Item1" type="xs:decimal"/>
            <xs:element minOccurs="0" name="GeneralPartnerInformation_CustomFieldNumericValue5_Item2" type="xs:decimal"/>
            <xs:element minOccurs="0" name="GeneralPartnerInformation_CustomFieldNumericValue5_Item3" type="xs:decimal"/>
            <xs:element minOccurs="0" name="GeneralPartnerInformation_CustomFieldNumericValue5_Item4" type="xs:decimal"/>
            <xs:element minOccurs="0" name="GeneralPartnerInformation_CustomFieldNumericValue5_Item5" type="xs:decimal"/>
            <xs:element minOccurs="0" name="GeneralPartnerInformation_CustomFieldNumericValue5_Item6" type="xs:decimal"/>
            <xs:element minOccurs="0" name="GeneralPartnerInformation_CustomFieldNumericValue5_Item7" type="xs:decimal"/>
            <xs:element minOccurs="0" name="GeneralPartnerInformation_CustomFieldNumericValue5_Item8" type="xs:decimal"/>
            <xs:element minOccurs="0" name="GeneralPartnerInformation_CustomFieldNumericValue5_Item9" type="xs:decimal"/>
            <xs:element minOccurs="0" name="GeneralPartnerInformation_CustomFieldNumericValue5_Item10" type="xs:decimal"/>
            <xs:element minOccurs="0" name="GeneralPartnerInformation_CustomFieldTextValue1_Item1" type="xs:string"/>
            <xs:element minOccurs="0" name="GeneralPartnerInformation_CustomFieldTextValue1_Item2" type="xs:string"/>
            <xs:element minOccurs="0" name="GeneralPartnerInformation_CustomFieldTextValue1_Item3" type="xs:string"/>
            <xs:element minOccurs="0" name="GeneralPartnerInformation_CustomFieldTextValue1_Item4" type="xs:string"/>
            <xs:element minOccurs="0" name="GeneralPartnerInformation_CustomFieldTextValue1_Item5" type="xs:string"/>
            <xs:element minOccurs="0" name="GeneralPartnerInformation_CustomFieldTextValue1_Item6" type="xs:string"/>
            <xs:element minOccurs="0" name="GeneralPartnerInformation_CustomFieldTextValue1_Item7" type="xs:string"/>
            <xs:element minOccurs="0" name="GeneralPartnerInformation_CustomFieldTextValue1_Item8" type="xs:string"/>
            <xs:element minOccurs="0" name="GeneralPartnerInformation_CustomFieldTextValue1_Item9" type="xs:string"/>
            <xs:element minOccurs="0" name="GeneralPartnerInformation_CustomFieldTextValue1_Item10" type="xs:string"/>
            <xs:element minOccurs="0" name="GeneralPartnerInformation_CustomFieldTextValue10_Item1" type="xs:string"/>
            <xs:element minOccurs="0" name="GeneralPartnerInformation_CustomFieldTextValue10_Item2" type="xs:string"/>
            <xs:element minOccurs="0" name="GeneralPartnerInformation_CustomFieldTextValue10_Item3" type="xs:string"/>
            <xs:element minOccurs="0" name="GeneralPartnerInformation_CustomFieldTextValue10_Item4" type="xs:string"/>
            <xs:element minOccurs="0" name="GeneralPartnerInformation_CustomFieldTextValue10_Item5" type="xs:string"/>
            <xs:element minOccurs="0" name="GeneralPartnerInformation_CustomFieldTextValue10_Item6" type="xs:string"/>
            <xs:element minOccurs="0" name="GeneralPartnerInformation_CustomFieldTextValue10_Item7" type="xs:string"/>
            <xs:element minOccurs="0" name="GeneralPartnerInformation_CustomFieldTextValue10_Item8" type="xs:string"/>
            <xs:element minOccurs="0" name="GeneralPartnerInformation_CustomFieldTextValue10_Item9" type="xs:string"/>
            <xs:element minOccurs="0" name="GeneralPartnerInformation_CustomFieldTextValue10_Item10" type="xs:string"/>
            <xs:element minOccurs="0" name="GeneralPartnerInformation_CustomFieldTextValue11_Item1" type="xs:string"/>
            <xs:element minOccurs="0" name="GeneralPartnerInformation_CustomFieldTextValue11_Item2" type="xs:string"/>
            <xs:element minOccurs="0" name="GeneralPartnerInformation_CustomFieldTextValue11_Item3" type="xs:string"/>
            <xs:element minOccurs="0" name="GeneralPartnerInformation_CustomFieldTextValue11_Item4" type="xs:string"/>
            <xs:element minOccurs="0" name="GeneralPartnerInformation_CustomFieldTextValue11_Item5" type="xs:string"/>
            <xs:element minOccurs="0" name="GeneralPartnerInformation_CustomFieldTextValue11_Item6" type="xs:string"/>
            <xs:element minOccurs="0" name="GeneralPartnerInformation_CustomFieldTextValue11_Item7" type="xs:string"/>
            <xs:element minOccurs="0" name="GeneralPartnerInformation_CustomFieldTextValue11_Item8" type="xs:string"/>
            <xs:element minOccurs="0" name="GeneralPartnerInformation_CustomFieldTextValue11_Item9" type="xs:string"/>
            <xs:element minOccurs="0" name="GeneralPartnerInformation_CustomFieldTextValue11_Item10" type="xs:string"/>
            <xs:element minOccurs="0" name="GeneralPartnerInformation_CustomFieldTextValue12_Item1" type="xs:string"/>
            <xs:element minOccurs="0" name="GeneralPartnerInformation_CustomFieldTextValue12_Item2" type="xs:string"/>
            <xs:element minOccurs="0" name="GeneralPartnerInformation_CustomFieldTextValue12_Item3" type="xs:string"/>
            <xs:element minOccurs="0" name="GeneralPartnerInformation_CustomFieldTextValue12_Item4" type="xs:string"/>
            <xs:element minOccurs="0" name="GeneralPartnerInformation_CustomFieldTextValue12_Item5" type="xs:string"/>
            <xs:element minOccurs="0" name="GeneralPartnerInformation_CustomFieldTextValue12_Item6" type="xs:string"/>
            <xs:element minOccurs="0" name="GeneralPartnerInformation_CustomFieldTextValue12_Item7" type="xs:string"/>
            <xs:element minOccurs="0" name="GeneralPartnerInformation_CustomFieldTextValue12_Item8" type="xs:string"/>
            <xs:element minOccurs="0" name="GeneralPartnerInformation_CustomFieldTextValue12_Item9" type="xs:string"/>
            <xs:element minOccurs="0" name="GeneralPartnerInformation_CustomFieldTextValue12_Item10" type="xs:string"/>
            <xs:element minOccurs="0" name="GeneralPartnerInformation_CustomFieldTextValue13_Item1" type="xs:string"/>
            <xs:element minOccurs="0" name="GeneralPartnerInformation_CustomFieldTextValue13_Item2" type="xs:string"/>
            <xs:element minOccurs="0" name="GeneralPartnerInformation_CustomFieldTextValue13_Item3" type="xs:string"/>
            <xs:element minOccurs="0" name="GeneralPartnerInformation_CustomFieldTextValue13_Item4" type="xs:string"/>
            <xs:element minOccurs="0" name="GeneralPartnerInformation_CustomFieldTextValue13_Item5" type="xs:string"/>
            <xs:element minOccurs="0" name="GeneralPartnerInformation_CustomFieldTextValue13_Item6" type="xs:string"/>
            <xs:element minOccurs="0" name="GeneralPartnerInformation_CustomFieldTextValue13_Item7" type="xs:string"/>
            <xs:element minOccurs="0" name="GeneralPartnerInformation_CustomFieldTextValue13_Item8" type="xs:string"/>
            <xs:element minOccurs="0" name="GeneralPartnerInformation_CustomFieldTextValue13_Item9" type="xs:string"/>
            <xs:element minOccurs="0" name="GeneralPartnerInformation_CustomFieldTextValue13_Item10" type="xs:string"/>
            <xs:element minOccurs="0" name="GeneralPartnerInformation_CustomFieldTextValue14_Item1" type="xs:string"/>
            <xs:element minOccurs="0" name="GeneralPartnerInformation_CustomFieldTextValue14_Item2" type="xs:string"/>
            <xs:element minOccurs="0" name="GeneralPartnerInformation_CustomFieldTextValue14_Item3" type="xs:string"/>
            <xs:element minOccurs="0" name="GeneralPartnerInformation_CustomFieldTextValue14_Item4" type="xs:string"/>
            <xs:element minOccurs="0" name="GeneralPartnerInformation_CustomFieldTextValue14_Item5" type="xs:string"/>
            <xs:element minOccurs="0" name="GeneralPartnerInformation_CustomFieldTextValue14_Item6" type="xs:string"/>
            <xs:element minOccurs="0" name="GeneralPartnerInformation_CustomFieldTextValue14_Item7" type="xs:string"/>
            <xs:element minOccurs="0" name="GeneralPartnerInformation_CustomFieldTextValue14_Item8" type="xs:string"/>
            <xs:element minOccurs="0" name="GeneralPartnerInformation_CustomFieldTextValue14_Item9" type="xs:string"/>
            <xs:element minOccurs="0" name="GeneralPartnerInformation_CustomFieldTextValue14_Item10" type="xs:string"/>
            <xs:element minOccurs="0" name="GeneralPartnerInformation_CustomFieldTextValue15_Item1" type="xs:string"/>
            <xs:element minOccurs="0" name="GeneralPartnerInformation_CustomFieldTextValue15_Item2" type="xs:string"/>
            <xs:element minOccurs="0" name="GeneralPartnerInformation_CustomFieldTextValue15_Item3" type="xs:string"/>
            <xs:element minOccurs="0" name="GeneralPartnerInformation_CustomFieldTextValue15_Item4" type="xs:string"/>
            <xs:element minOccurs="0" name="GeneralPartnerInformation_CustomFieldTextValue15_Item5" type="xs:string"/>
            <xs:element minOccurs="0" name="GeneralPartnerInformation_CustomFieldTextValue15_Item6" type="xs:string"/>
            <xs:element minOccurs="0" name="GeneralPartnerInformation_CustomFieldTextValue15_Item7" type="xs:string"/>
            <xs:element minOccurs="0" name="GeneralPartnerInformation_CustomFieldTextValue15_Item8" type="xs:string"/>
            <xs:element minOccurs="0" name="GeneralPartnerInformation_CustomFieldTextValue15_Item9" type="xs:string"/>
            <xs:element minOccurs="0" name="GeneralPartnerInformation_CustomFieldTextValue15_Item10" type="xs:string"/>
            <xs:element minOccurs="0" name="GeneralPartnerInformation_CustomFieldTextValue2_Item1" type="xs:string"/>
            <xs:element minOccurs="0" name="GeneralPartnerInformation_CustomFieldTextValue2_Item2" type="xs:string"/>
            <xs:element minOccurs="0" name="GeneralPartnerInformation_CustomFieldTextValue2_Item3" type="xs:string"/>
            <xs:element minOccurs="0" name="GeneralPartnerInformation_CustomFieldTextValue2_Item4" type="xs:string"/>
            <xs:element minOccurs="0" name="GeneralPartnerInformation_CustomFieldTextValue2_Item5" type="xs:string"/>
            <xs:element minOccurs="0" name="GeneralPartnerInformation_CustomFieldTextValue2_Item6" type="xs:string"/>
            <xs:element minOccurs="0" name="GeneralPartnerInformation_CustomFieldTextValue2_Item7" type="xs:string"/>
            <xs:element minOccurs="0" name="GeneralPartnerInformation_CustomFieldTextValue2_Item8" type="xs:string"/>
            <xs:element minOccurs="0" name="GeneralPartnerInformation_CustomFieldTextValue2_Item9" type="xs:string"/>
            <xs:element minOccurs="0" name="GeneralPartnerInformation_CustomFieldTextValue2_Item10" type="xs:string"/>
            <xs:element minOccurs="0" name="GeneralPartnerInformation_CustomFieldTextValue3_Item1" type="xs:string"/>
            <xs:element minOccurs="0" name="GeneralPartnerInformation_CustomFieldTextValue3_Item2" type="xs:string"/>
            <xs:element minOccurs="0" name="GeneralPartnerInformation_CustomFieldTextValue3_Item3" type="xs:string"/>
            <xs:element minOccurs="0" name="GeneralPartnerInformation_CustomFieldTextValue3_Item4" type="xs:string"/>
            <xs:element minOccurs="0" name="GeneralPartnerInformation_CustomFieldTextValue3_Item5" type="xs:string"/>
            <xs:element minOccurs="0" name="GeneralPartnerInformation_CustomFieldTextValue3_Item6" type="xs:string"/>
            <xs:element minOccurs="0" name="GeneralPartnerInformation_CustomFieldTextValue3_Item7" type="xs:string"/>
            <xs:element minOccurs="0" name="GeneralPartnerInformation_CustomFieldTextValue3_Item8" type="xs:string"/>
            <xs:element minOccurs="0" name="GeneralPartnerInformation_CustomFieldTextValue3_Item9" type="xs:string"/>
            <xs:element minOccurs="0" name="GeneralPartnerInformation_CustomFieldTextValue3_Item10" type="xs:string"/>
            <xs:element minOccurs="0" name="GeneralPartnerInformation_CustomFieldTextValue4_Item1" type="xs:string"/>
            <xs:element minOccurs="0" name="GeneralPartnerInformation_CustomFieldTextValue4_Item2" type="xs:string"/>
            <xs:element minOccurs="0" name="GeneralPartnerInformation_CustomFieldTextValue4_Item3" type="xs:string"/>
            <xs:element minOccurs="0" name="GeneralPartnerInformation_CustomFieldTextValue4_Item4" type="xs:string"/>
            <xs:element minOccurs="0" name="GeneralPartnerInformation_CustomFieldTextValue4_Item5" type="xs:string"/>
            <xs:element minOccurs="0" name="GeneralPartnerInformation_CustomFieldTextValue4_Item6" type="xs:string"/>
            <xs:element minOccurs="0" name="GeneralPartnerInformation_CustomFieldTextValue4_Item7" type="xs:string"/>
            <xs:element minOccurs="0" name="GeneralPartnerInformation_CustomFieldTextValue4_Item8" type="xs:string"/>
            <xs:element minOccurs="0" name="GeneralPartnerInformation_CustomFieldTextValue4_Item9" type="xs:string"/>
            <xs:element minOccurs="0" name="GeneralPartnerInformation_CustomFieldTextValue4_Item10" type="xs:string"/>
            <xs:element minOccurs="0" name="GeneralPartnerInformation_CustomFieldTextValue5_Item1" type="xs:string"/>
            <xs:element minOccurs="0" name="GeneralPartnerInformation_CustomFieldTextValue5_Item2" type="xs:string"/>
            <xs:element minOccurs="0" name="GeneralPartnerInformation_CustomFieldTextValue5_Item3" type="xs:string"/>
            <xs:element minOccurs="0" name="GeneralPartnerInformation_CustomFieldTextValue5_Item4" type="xs:string"/>
            <xs:element minOccurs="0" name="GeneralPartnerInformation_CustomFieldTextValue5_Item5" type="xs:string"/>
            <xs:element minOccurs="0" name="GeneralPartnerInformation_CustomFieldTextValue5_Item6" type="xs:string"/>
            <xs:element minOccurs="0" name="GeneralPartnerInformation_CustomFieldTextValue5_Item7" type="xs:string"/>
            <xs:element minOccurs="0" name="GeneralPartnerInformation_CustomFieldTextValue5_Item8" type="xs:string"/>
            <xs:element minOccurs="0" name="GeneralPartnerInformation_CustomFieldTextValue5_Item9" type="xs:string"/>
            <xs:element minOccurs="0" name="GeneralPartnerInformation_CustomFieldTextValue5_Item10" type="xs:string"/>
            <xs:element minOccurs="0" name="GeneralPartnerInformation_CustomFieldTextValue6_Item1" type="xs:string"/>
            <xs:element minOccurs="0" name="GeneralPartnerInformation_CustomFieldTextValue6_Item2" type="xs:string"/>
            <xs:element minOccurs="0" name="GeneralPartnerInformation_CustomFieldTextValue6_Item3" type="xs:string"/>
            <xs:element minOccurs="0" name="GeneralPartnerInformation_CustomFieldTextValue6_Item4" type="xs:string"/>
            <xs:element minOccurs="0" name="GeneralPartnerInformation_CustomFieldTextValue6_Item5" type="xs:string"/>
            <xs:element minOccurs="0" name="GeneralPartnerInformation_CustomFieldTextValue6_Item6" type="xs:string"/>
            <xs:element minOccurs="0" name="GeneralPartnerInformation_CustomFieldTextValue6_Item7" type="xs:string"/>
            <xs:element minOccurs="0" name="GeneralPartnerInformation_CustomFieldTextValue6_Item8" type="xs:string"/>
            <xs:element minOccurs="0" name="GeneralPartnerInformation_CustomFieldTextValue6_Item9" type="xs:string"/>
            <xs:element minOccurs="0" name="GeneralPartnerInformation_CustomFieldTextValue6_Item10" type="xs:string"/>
            <xs:element minOccurs="0" name="GeneralPartnerInformation_CustomFieldTextValue7_Item1" type="xs:string"/>
            <xs:element minOccurs="0" name="GeneralPartnerInformation_CustomFieldTextValue7_Item2" type="xs:string"/>
            <xs:element minOccurs="0" name="GeneralPartnerInformation_CustomFieldTextValue7_Item3" type="xs:string"/>
            <xs:element minOccurs="0" name="GeneralPartnerInformation_CustomFieldTextValue7_Item4" type="xs:string"/>
            <xs:element minOccurs="0" name="GeneralPartnerInformation_CustomFieldTextValue7_Item5" type="xs:string"/>
            <xs:element minOccurs="0" name="GeneralPartnerInformation_CustomFieldTextValue7_Item6" type="xs:string"/>
            <xs:element minOccurs="0" name="GeneralPartnerInformation_CustomFieldTextValue7_Item7" type="xs:string"/>
            <xs:element minOccurs="0" name="GeneralPartnerInformation_CustomFieldTextValue7_Item8" type="xs:string"/>
            <xs:element minOccurs="0" name="GeneralPartnerInformation_CustomFieldTextValue7_Item9" type="xs:string"/>
            <xs:element minOccurs="0" name="GeneralPartnerInformation_CustomFieldTextValue7_Item10" type="xs:string"/>
            <xs:element minOccurs="0" name="GeneralPartnerInformation_CustomFieldTextValue8_Item1" type="xs:string"/>
            <xs:element minOccurs="0" name="GeneralPartnerInformation_CustomFieldTextValue8_Item2" type="xs:string"/>
            <xs:element minOccurs="0" name="GeneralPartnerInformation_CustomFieldTextValue8_Item3" type="xs:string"/>
            <xs:element minOccurs="0" name="GeneralPartnerInformation_CustomFieldTextValue8_Item4" type="xs:string"/>
            <xs:element minOccurs="0" name="GeneralPartnerInformation_CustomFieldTextValue8_Item5" type="xs:string"/>
            <xs:element minOccurs="0" name="GeneralPartnerInformation_CustomFieldTextValue8_Item6" type="xs:string"/>
            <xs:element minOccurs="0" name="GeneralPartnerInformation_CustomFieldTextValue8_Item7" type="xs:string"/>
            <xs:element minOccurs="0" name="GeneralPartnerInformation_CustomFieldTextValue8_Item8" type="xs:string"/>
            <xs:element minOccurs="0" name="GeneralPartnerInformation_CustomFieldTextValue8_Item9" type="xs:string"/>
            <xs:element minOccurs="0" name="GeneralPartnerInformation_CustomFieldTextValue8_Item10" type="xs:string"/>
            <xs:element minOccurs="0" name="GeneralPartnerInformation_CustomFieldTextValue9_Item1" type="xs:string"/>
            <xs:element minOccurs="0" name="GeneralPartnerInformation_CustomFieldTextValue9_Item2" type="xs:string"/>
            <xs:element minOccurs="0" name="GeneralPartnerInformation_CustomFieldTextValue9_Item3" type="xs:string"/>
            <xs:element minOccurs="0" name="GeneralPartnerInformation_CustomFieldTextValue9_Item4" type="xs:string"/>
            <xs:element minOccurs="0" name="GeneralPartnerInformation_CustomFieldTextValue9_Item5" type="xs:string"/>
            <xs:element minOccurs="0" name="GeneralPartnerInformation_CustomFieldTextValue9_Item6" type="xs:string"/>
            <xs:element minOccurs="0" name="GeneralPartnerInformation_CustomFieldTextValue9_Item7" type="xs:string"/>
            <xs:element minOccurs="0" name="GeneralPartnerInformation_CustomFieldTextValue9_Item8" type="xs:string"/>
            <xs:element minOccurs="0" name="GeneralPartnerInformation_CustomFieldTextValue9_Item9" type="xs:string"/>
            <xs:element minOccurs="0" name="GeneralPartnerInformation_CustomFieldTextValue9_Item10" type="xs:string"/>
            <xs:element minOccurs="0" name="GeneralPartnerInformation_EntityContacts_City_Item1" type="xs:string"/>
            <xs:element minOccurs="0" name="GeneralPartnerInformation_EntityContacts_City_Item2" type="xs:string"/>
            <xs:element minOccurs="0" name="GeneralPartnerInformation_EntityContacts_City_Item3" type="xs:string"/>
            <xs:element minOccurs="0" name="GeneralPartnerInformation_EntityContacts_City_Item4" type="xs:string"/>
            <xs:element minOccurs="0" name="GeneralPartnerInformation_EntityContacts_City_Item5" type="xs:string"/>
            <xs:element minOccurs="0" name="GeneralPartnerInformation_EntityContacts_City_Item6" type="xs:string"/>
            <xs:element minOccurs="0" name="GeneralPartnerInformation_EntityContacts_City_Item7" type="xs:string"/>
            <xs:element minOccurs="0" name="GeneralPartnerInformation_EntityContacts_City_Item8" type="xs:string"/>
            <xs:element minOccurs="0" name="GeneralPartnerInformation_EntityContacts_City_Item9" type="xs:string"/>
            <xs:element minOccurs="0" name="GeneralPartnerInformation_EntityContacts_City_Item10" type="xs:string"/>
            <xs:element minOccurs="0" name="GeneralPartnerInformation_EntityContacts_County_Item1" type="xs:string"/>
            <xs:element minOccurs="0" name="GeneralPartnerInformation_EntityContacts_County_Item2" type="xs:string"/>
            <xs:element minOccurs="0" name="GeneralPartnerInformation_EntityContacts_County_Item3" type="xs:string"/>
            <xs:element minOccurs="0" name="GeneralPartnerInformation_EntityContacts_County_Item4" type="xs:string"/>
            <xs:element minOccurs="0" name="GeneralPartnerInformation_EntityContacts_County_Item5" type="xs:string"/>
            <xs:element minOccurs="0" name="GeneralPartnerInformation_EntityContacts_County_Item6" type="xs:string"/>
            <xs:element minOccurs="0" name="GeneralPartnerInformation_EntityContacts_County_Item7" type="xs:string"/>
            <xs:element minOccurs="0" name="GeneralPartnerInformation_EntityContacts_County_Item8" type="xs:string"/>
            <xs:element minOccurs="0" name="GeneralPartnerInformation_EntityContacts_County_Item9" type="xs:string"/>
            <xs:element minOccurs="0" name="GeneralPartnerInformation_EntityContacts_County_Item10" type="xs:string"/>
            <xs:element minOccurs="0" name="GeneralPartnerInformation_EntityContacts_Email_Item1" type="xs:string"/>
            <xs:element minOccurs="0" name="GeneralPartnerInformation_EntityContacts_Email_Item2" type="xs:string"/>
            <xs:element minOccurs="0" name="GeneralPartnerInformation_EntityContacts_Email_Item3" type="xs:string"/>
            <xs:element minOccurs="0" name="GeneralPartnerInformation_EntityContacts_Email_Item4" type="xs:string"/>
            <xs:element minOccurs="0" name="GeneralPartnerInformation_EntityContacts_Email_Item5" type="xs:string"/>
            <xs:element minOccurs="0" name="GeneralPartnerInformation_EntityContacts_Email_Item6" type="xs:string"/>
            <xs:element minOccurs="0" name="GeneralPartnerInformation_EntityContacts_Email_Item7" type="xs:string"/>
            <xs:element minOccurs="0" name="GeneralPartnerInformation_EntityContacts_Email_Item8" type="xs:string"/>
            <xs:element minOccurs="0" name="GeneralPartnerInformation_EntityContacts_Email_Item9" type="xs:string"/>
            <xs:element minOccurs="0" name="GeneralPartnerInformation_EntityContacts_Email_Item10" type="xs:string"/>
            <xs:element minOccurs="0" name="GeneralPartnerInformation_EntityContacts_Fax_Item1" type="xs:string"/>
            <xs:element minOccurs="0" name="GeneralPartnerInformation_EntityContacts_Fax_Item2" type="xs:string"/>
            <xs:element minOccurs="0" name="GeneralPartnerInformation_EntityContacts_Fax_Item3" type="xs:string"/>
            <xs:element minOccurs="0" name="GeneralPartnerInformation_EntityContacts_Fax_Item4" type="xs:string"/>
            <xs:element minOccurs="0" name="GeneralPartnerInformation_EntityContacts_Fax_Item5" type="xs:string"/>
            <xs:element minOccurs="0" name="GeneralPartnerInformation_EntityContacts_Fax_Item6" type="xs:string"/>
            <xs:element minOccurs="0" name="GeneralPartnerInformation_EntityContacts_Fax_Item7" type="xs:string"/>
            <xs:element minOccurs="0" name="GeneralPartnerInformation_EntityContacts_Fax_Item8" type="xs:string"/>
            <xs:element minOccurs="0" name="GeneralPartnerInformation_EntityContacts_Fax_Item9" type="xs:string"/>
            <xs:element minOccurs="0" name="GeneralPartnerInformation_EntityContacts_Fax_Item10" type="xs:string"/>
            <xs:element minOccurs="0" name="GeneralPartnerInformation_EntityContacts_FirstName_Item1" type="xs:string"/>
            <xs:element minOccurs="0" name="GeneralPartnerInformation_EntityContacts_FirstName_Item2" type="xs:string"/>
            <xs:element minOccurs="0" name="GeneralPartnerInformation_EntityContacts_FirstName_Item3" type="xs:string"/>
            <xs:element minOccurs="0" name="GeneralPartnerInformation_EntityContacts_FirstName_Item4" type="xs:string"/>
            <xs:element minOccurs="0" name="GeneralPartnerInformation_EntityContacts_FirstName_Item5" type="xs:string"/>
            <xs:element minOccurs="0" name="GeneralPartnerInformation_EntityContacts_FirstName_Item6" type="xs:string"/>
            <xs:element minOccurs="0" name="GeneralPartnerInformation_EntityContacts_FirstName_Item7" type="xs:string"/>
            <xs:element minOccurs="0" name="GeneralPartnerInformation_EntityContacts_FirstName_Item8" type="xs:string"/>
            <xs:element minOccurs="0" name="GeneralPartnerInformation_EntityContacts_FirstName_Item9" type="xs:string"/>
            <xs:element minOccurs="0" name="GeneralPartnerInformation_EntityContacts_FirstName_Item10" type="xs:string"/>
            <xs:element minOccurs="0" name="GeneralPartnerInformation_EntityContacts_LastNameOrBusinessName_Item1" type="xs:string"/>
            <xs:element minOccurs="0" name="GeneralPartnerInformation_EntityContacts_LastNameOrBusinessName_Item2" type="xs:string"/>
            <xs:element minOccurs="0" name="GeneralPartnerInformation_EntityContacts_LastNameOrBusinessName_Item3" type="xs:string"/>
            <xs:element minOccurs="0" name="GeneralPartnerInformation_EntityContacts_LastNameOrBusinessName_Item4" type="xs:string"/>
            <xs:element minOccurs="0" name="GeneralPartnerInformation_EntityContacts_LastNameOrBusinessName_Item5" type="xs:string"/>
            <xs:element minOccurs="0" name="GeneralPartnerInformation_EntityContacts_LastNameOrBusinessName_Item6" type="xs:string"/>
            <xs:element minOccurs="0" name="GeneralPartnerInformation_EntityContacts_LastNameOrBusinessName_Item7" type="xs:string"/>
            <xs:element minOccurs="0" name="GeneralPartnerInformation_EntityContacts_LastNameOrBusinessName_Item8" type="xs:string"/>
            <xs:element minOccurs="0" name="GeneralPartnerInformation_EntityContacts_LastNameOrBusinessName_Item9" type="xs:string"/>
            <xs:element minOccurs="0" name="GeneralPartnerInformation_EntityContacts_LastNameOrBusinessName_Item10" type="xs:string"/>
            <xs:element minOccurs="0" name="GeneralPartnerInformation_EntityContacts_MI_Item1" type="xs:string"/>
            <xs:element minOccurs="0" name="GeneralPartnerInformation_EntityContacts_MI_Item2" type="xs:string"/>
            <xs:element minOccurs="0" name="GeneralPartnerInformation_EntityContacts_MI_Item3" type="xs:string"/>
            <xs:element minOccurs="0" name="GeneralPartnerInformation_EntityContacts_MI_Item4" type="xs:string"/>
            <xs:element minOccurs="0" name="GeneralPartnerInformation_EntityContacts_MI_Item5" type="xs:string"/>
            <xs:element minOccurs="0" name="GeneralPartnerInformation_EntityContacts_MI_Item6" type="xs:string"/>
            <xs:element minOccurs="0" name="GeneralPartnerInformation_EntityContacts_MI_Item7" type="xs:string"/>
            <xs:element minOccurs="0" name="GeneralPartnerInformation_EntityContacts_MI_Item8" type="xs:string"/>
            <xs:element minOccurs="0" name="GeneralPartnerInformation_EntityContacts_MI_Item9" type="xs:string"/>
            <xs:element minOccurs="0" name="GeneralPartnerInformation_EntityContacts_MI_Item10" type="xs:string"/>
            <xs:element minOccurs="0" name="GeneralPartnerInformation_EntityContacts_Phone_Item1" type="xs:string"/>
            <xs:element minOccurs="0" name="GeneralPartnerInformation_EntityContacts_Phone_Item2" type="xs:string"/>
            <xs:element minOccurs="0" name="GeneralPartnerInformation_EntityContacts_Phone_Item3" type="xs:string"/>
            <xs:element minOccurs="0" name="GeneralPartnerInformation_EntityContacts_Phone_Item4" type="xs:string"/>
            <xs:element minOccurs="0" name="GeneralPartnerInformation_EntityContacts_Phone_Item5" type="xs:string"/>
            <xs:element minOccurs="0" name="GeneralPartnerInformation_EntityContacts_Phone_Item6" type="xs:string"/>
            <xs:element minOccurs="0" name="GeneralPartnerInformation_EntityContacts_Phone_Item7" type="xs:string"/>
            <xs:element minOccurs="0" name="GeneralPartnerInformation_EntityContacts_Phone_Item8" type="xs:string"/>
            <xs:element minOccurs="0" name="GeneralPartnerInformation_EntityContacts_Phone_Item9" type="xs:string"/>
            <xs:element minOccurs="0" name="GeneralPartnerInformation_EntityContacts_Phone_Item10" type="xs:string"/>
            <xs:element minOccurs="0" name="GeneralPartnerInformation_EntityContacts_PrimaryStreet_Item1" type="xs:string"/>
            <xs:element minOccurs="0" name="GeneralPartnerInformation_EntityContacts_PrimaryStreet_Item2" type="xs:string"/>
            <xs:element minOccurs="0" name="GeneralPartnerInformation_EntityContacts_PrimaryStreet_Item3" type="xs:string"/>
            <xs:element minOccurs="0" name="GeneralPartnerInformation_EntityContacts_PrimaryStreet_Item4" type="xs:string"/>
            <xs:element minOccurs="0" name="GeneralPartnerInformation_EntityContacts_PrimaryStreet_Item5" type="xs:string"/>
            <xs:element minOccurs="0" name="GeneralPartnerInformation_EntityContacts_PrimaryStreet_Item6" type="xs:string"/>
            <xs:element minOccurs="0" name="GeneralPartnerInformation_EntityContacts_PrimaryStreet_Item7" type="xs:string"/>
            <xs:element minOccurs="0" name="GeneralPartnerInformation_EntityContacts_PrimaryStreet_Item8" type="xs:string"/>
            <xs:element minOccurs="0" name="GeneralPartnerInformation_EntityContacts_PrimaryStreet_Item9" type="xs:string"/>
            <xs:element minOccurs="0" name="GeneralPartnerInformation_EntityContacts_PrimaryStreet_Item10" type="xs:string"/>
            <xs:element minOccurs="0" name="GeneralPartnerInformation_EntityContacts_Salutation_Item1" type="xs:string"/>
            <xs:element minOccurs="0" name="GeneralPartnerInformation_EntityContacts_Salutation_Item2" type="xs:string"/>
            <xs:element minOccurs="0" name="GeneralPartnerInformation_EntityContacts_Salutation_Item3" type="xs:string"/>
            <xs:element minOccurs="0" name="GeneralPartnerInformation_EntityContacts_Salutation_Item4" type="xs:string"/>
            <xs:element minOccurs="0" name="GeneralPartnerInformation_EntityContacts_Salutation_Item5" type="xs:string"/>
            <xs:element minOccurs="0" name="GeneralPartnerInformation_EntityContacts_Salutation_Item6" type="xs:string"/>
            <xs:element minOccurs="0" name="GeneralPartnerInformation_EntityContacts_Salutation_Item7" type="xs:string"/>
            <xs:element minOccurs="0" name="GeneralPartnerInformation_EntityContacts_Salutation_Item8" type="xs:string"/>
            <xs:element minOccurs="0" name="GeneralPartnerInformation_EntityContacts_Salutation_Item9" type="xs:string"/>
            <xs:element minOccurs="0" name="GeneralPartnerInformation_EntityContacts_Salutation_Item10" type="xs:string"/>
            <xs:element minOccurs="0" name="GeneralPartnerInformation_EntityContacts_SecondaryStreet_Item1" type="xs:string"/>
            <xs:element minOccurs="0" name="GeneralPartnerInformation_EntityContacts_SecondaryStreet_Item2" type="xs:string"/>
            <xs:element minOccurs="0" name="GeneralPartnerInformation_EntityContacts_SecondaryStreet_Item3" type="xs:string"/>
            <xs:element minOccurs="0" name="GeneralPartnerInformation_EntityContacts_SecondaryStreet_Item4" type="xs:string"/>
            <xs:element minOccurs="0" name="GeneralPartnerInformation_EntityContacts_SecondaryStreet_Item5" type="xs:string"/>
            <xs:element minOccurs="0" name="GeneralPartnerInformation_EntityContacts_SecondaryStreet_Item6" type="xs:string"/>
            <xs:element minOccurs="0" name="GeneralPartnerInformation_EntityContacts_SecondaryStreet_Item7" type="xs:string"/>
            <xs:element minOccurs="0" name="GeneralPartnerInformation_EntityContacts_SecondaryStreet_Item8" type="xs:string"/>
            <xs:element minOccurs="0" name="GeneralPartnerInformation_EntityContacts_SecondaryStreet_Item9" type="xs:string"/>
            <xs:element minOccurs="0" name="GeneralPartnerInformation_EntityContacts_SecondaryStreet_Item10" type="xs:string"/>
            <xs:element minOccurs="0" name="GeneralPartnerInformation_EntityContacts_State_Item1" type="xs:string"/>
            <xs:element minOccurs="0" name="GeneralPartnerInformation_EntityContacts_State_Item2" type="xs:string"/>
            <xs:element minOccurs="0" name="GeneralPartnerInformation_EntityContacts_State_Item3" type="xs:string"/>
            <xs:element minOccurs="0" name="GeneralPartnerInformation_EntityContacts_State_Item4" type="xs:string"/>
            <xs:element minOccurs="0" name="GeneralPartnerInformation_EntityContacts_State_Item5" type="xs:string"/>
            <xs:element minOccurs="0" name="GeneralPartnerInformation_EntityContacts_State_Item6" type="xs:string"/>
            <xs:element minOccurs="0" name="GeneralPartnerInformation_EntityContacts_State_Item7" type="xs:string"/>
            <xs:element minOccurs="0" name="GeneralPartnerInformation_EntityContacts_State_Item8" type="xs:string"/>
            <xs:element minOccurs="0" name="GeneralPartnerInformation_EntityContacts_State_Item9" type="xs:string"/>
            <xs:element minOccurs="0" name="GeneralPartnerInformation_EntityContacts_State_Item10" type="xs:string"/>
            <xs:element minOccurs="0" name="GeneralPartnerInformation_EntityContacts_Title_Item1" type="xs:string"/>
            <xs:element minOccurs="0" name="GeneralPartnerInformation_EntityContacts_Title_Item2" type="xs:string"/>
            <xs:element minOccurs="0" name="GeneralPartnerInformation_EntityContacts_Title_Item3" type="xs:string"/>
            <xs:element minOccurs="0" name="GeneralPartnerInformation_EntityContacts_Title_Item4" type="xs:string"/>
            <xs:element minOccurs="0" name="GeneralPartnerInformation_EntityContacts_Title_Item5" type="xs:string"/>
            <xs:element minOccurs="0" name="GeneralPartnerInformation_EntityContacts_Title_Item6" type="xs:string"/>
            <xs:element minOccurs="0" name="GeneralPartnerInformation_EntityContacts_Title_Item7" type="xs:string"/>
            <xs:element minOccurs="0" name="GeneralPartnerInformation_EntityContacts_Title_Item8" type="xs:string"/>
            <xs:element minOccurs="0" name="GeneralPartnerInformation_EntityContacts_Title_Item9" type="xs:string"/>
            <xs:element minOccurs="0" name="GeneralPartnerInformation_EntityContacts_Title_Item10" type="xs:string"/>
            <xs:element minOccurs="0" name="GeneralPartnerInformation_EntityContacts_Zip_Item1" type="xs:string"/>
            <xs:element minOccurs="0" name="GeneralPartnerInformation_EntityContacts_Zip_Item2" type="xs:string"/>
            <xs:element minOccurs="0" name="GeneralPartnerInformation_EntityContacts_Zip_Item3" type="xs:string"/>
            <xs:element minOccurs="0" name="GeneralPartnerInformation_EntityContacts_Zip_Item4" type="xs:string"/>
            <xs:element minOccurs="0" name="GeneralPartnerInformation_EntityContacts_Zip_Item5" type="xs:string"/>
            <xs:element minOccurs="0" name="GeneralPartnerInformation_EntityContacts_Zip_Item6" type="xs:string"/>
            <xs:element minOccurs="0" name="GeneralPartnerInformation_EntityContacts_Zip_Item7" type="xs:string"/>
            <xs:element minOccurs="0" name="GeneralPartnerInformation_EntityContacts_Zip_Item8" type="xs:string"/>
            <xs:element minOccurs="0" name="GeneralPartnerInformation_EntityContacts_Zip_Item9" type="xs:string"/>
            <xs:element minOccurs="0" name="GeneralPartnerInformation_EntityContacts_Zip_Item10" type="xs:string"/>
            <xs:element minOccurs="0" name="GeneralPartnerInformation_ForProfit_Item1" type="xs:boolean"/>
            <xs:element minOccurs="0" name="GeneralPartnerInformation_ForProfit_Item2" type="xs:boolean"/>
            <xs:element minOccurs="0" name="GeneralPartnerInformation_ForProfit_Item3" type="xs:boolean"/>
            <xs:element minOccurs="0" name="GeneralPartnerInformation_ForProfit_Item4" type="xs:boolean"/>
            <xs:element minOccurs="0" name="GeneralPartnerInformation_ForProfit_Item5" type="xs:boolean"/>
            <xs:element minOccurs="0" name="GeneralPartnerInformation_ForProfit_Item6" type="xs:boolean"/>
            <xs:element minOccurs="0" name="GeneralPartnerInformation_ForProfit_Item7" type="xs:boolean"/>
            <xs:element minOccurs="0" name="GeneralPartnerInformation_ForProfit_Item8" type="xs:boolean"/>
            <xs:element minOccurs="0" name="GeneralPartnerInformation_ForProfit_Item9" type="xs:boolean"/>
            <xs:element minOccurs="0" name="GeneralPartnerInformation_ForProfit_Item10" type="xs:boolean"/>
            <xs:element minOccurs="0" name="HomeProgramInformation_CommunityHousingDevelopmentOrganization" type="xs:boolean"/>
            <xs:element minOccurs="0" name="HomeProgramInformation_CustomFieldBitValue1" type="xs:boolean"/>
            <xs:element minOccurs="0" name="HomeProgramInformation_CustomFieldBitValue2" type="xs:boolean"/>
            <xs:element minOccurs="0" name="HomeProgramInformation_CustomFieldBitValue3" type="xs:boolean"/>
            <xs:element minOccurs="0" name="HomeProgramInformation_CustomFieldBitValue4" type="xs:boolean"/>
            <xs:element minOccurs="0" name="HomeProgramInformation_CustomFieldBitValue5" type="xs:boolean"/>
            <xs:element minOccurs="0" name="HomeProgramInformation_CustomFieldDateValue1" type="xs:date"/>
            <xs:element minOccurs="0" name="HomeProgramInformation_CustomFieldDateValue2" type="xs:date"/>
            <xs:element minOccurs="0" name="HomeProgramInformation_CustomFieldDateValue3" type="xs:date"/>
            <xs:element minOccurs="0" name="HomeProgramInformation_CustomFieldDateValue4" type="xs:date"/>
            <xs:element minOccurs="0" name="HomeProgramInformation_CustomFieldDateValue5" type="xs:date"/>
            <xs:element minOccurs="0" name="HomeProgramInformation_CustomFieldDecimalValue1" type="xs:decimal"/>
            <xs:element minOccurs="0" name="HomeProgramInformation_CustomFieldDecimalValue2" type="xs:decimal"/>
            <xs:element minOccurs="0" name="HomeProgramInformation_CustomFieldDecimalValue3" type="xs:decimal"/>
            <xs:element minOccurs="0" name="HomeProgramInformation_CustomFieldDecimalValue4" type="xs:decimal"/>
            <xs:element minOccurs="0" name="HomeProgramInformation_CustomFieldDecimalValue5" type="xs:decimal"/>
            <xs:element minOccurs="0" name="HomeProgramInformation_CustomFieldNumericValue1" type="xs:decimal"/>
            <xs:element minOccurs="0" name="HomeProgramInformation_CustomFieldNumericValue2" type="xs:decimal"/>
            <xs:element minOccurs="0" name="HomeProgramInformation_CustomFieldNumericValue3" type="xs:decimal"/>
            <xs:element minOccurs="0" name="HomeProgramInformation_CustomFieldNumericValue4" type="xs:decimal"/>
            <xs:element minOccurs="0" name="HomeProgramInformation_CustomFieldNumericValue5" type="xs:decimal"/>
            <xs:element minOccurs="0" name="HomeProgramInformation_CustomFieldTextValue1" type="xs:string"/>
            <xs:element minOccurs="0" name="HomeProgramInformation_CustomFieldTextValue10" type="xs:string"/>
            <xs:element minOccurs="0" name="HomeProgramInformation_CustomFieldTextValue2" type="xs:string"/>
            <xs:element minOccurs="0" name="HomeProgramInformation_CustomFieldTextValue3" type="xs:string"/>
            <xs:element minOccurs="0" name="HomeProgramInformation_CustomFieldTextValue4" type="xs:string"/>
            <xs:element minOccurs="0" name="HomeProgramInformation_CustomFieldTextValue5" type="xs:string"/>
            <xs:element minOccurs="0" name="HomeProgramInformation_CustomFieldTextValue6" type="xs:string"/>
            <xs:element minOccurs="0" name="HomeProgramInformation_CustomFieldTextValue7" type="xs:string"/>
            <xs:element minOccurs="0" name="HomeProgramInformation_CustomFieldTextValue8" type="xs:string"/>
            <xs:element minOccurs="0" name="HomeProgramInformation_CustomFieldTextValue9" type="xs:string"/>
            <xs:element minOccurs="0" name="HomeProgramInformation_IDISProjectNumber" type="xs:string"/>
            <xs:element minOccurs="0" name="HomeProgramInformation_NumberOfHighHomeUnitsPlanned" type="xs:int"/>
            <xs:element minOccurs="0" name="HomeProgramInformation_NumberOfHomeUnitsPlanned" type="xs:int"/>
            <xs:element minOccurs="0" name="HomeProgramInformation_NumberOfLowHomeUnitsPlanned" type="xs:int"/>
            <xs:element minOccurs="0" name="HomeProgramInformation_SubsidyPerUnit" type="xs:decimal"/>
            <xs:element minOccurs="0" name="MaintenanceExpenses_CustomFieldBitValue1" type="xs:boolean"/>
            <xs:element minOccurs="0" name="MaintenanceExpenses_CustomFieldBitValue2" type="xs:boolean"/>
            <xs:element minOccurs="0" name="MaintenanceExpenses_CustomFieldBitValue3" type="xs:boolean"/>
            <xs:element minOccurs="0" name="MaintenanceExpenses_CustomFieldBitValue4" type="xs:boolean"/>
            <xs:element minOccurs="0" name="MaintenanceExpenses_CustomFieldBitValue5" type="xs:boolean"/>
            <xs:element minOccurs="0" name="MaintenanceExpenses_CustomFieldDateValue1" type="xs:date"/>
            <xs:element minOccurs="0" name="MaintenanceExpenses_CustomFieldDateValue2" type="xs:date"/>
            <xs:element minOccurs="0" name="MaintenanceExpenses_CustomFieldDateValue3" type="xs:date"/>
            <xs:element minOccurs="0" name="MaintenanceExpenses_CustomFieldDateValue4" type="xs:date"/>
            <xs:element minOccurs="0" name="MaintenanceExpenses_CustomFieldDateValue5" type="xs:date"/>
            <xs:element minOccurs="0" name="MaintenanceExpenses_CustomFieldDecimalValue1" type="xs:decimal"/>
            <xs:element minOccurs="0" name="MaintenanceExpenses_CustomFieldDecimalValue2" type="xs:decimal"/>
            <xs:element minOccurs="0" name="MaintenanceExpenses_CustomFieldDecimalValue3" type="xs:decimal"/>
            <xs:element minOccurs="0" name="MaintenanceExpenses_CustomFieldDecimalValue4" type="xs:decimal"/>
            <xs:element minOccurs="0" name="MaintenanceExpenses_CustomFieldDecimalValue5" type="xs:decimal"/>
            <xs:element minOccurs="0" name="MaintenanceExpenses_CustomFieldNumericValue1" type="xs:decimal"/>
            <xs:element minOccurs="0" name="MaintenanceExpenses_CustomFieldNumericValue2" type="xs:decimal"/>
            <xs:element minOccurs="0" name="MaintenanceExpenses_CustomFieldNumericValue3" type="xs:decimal"/>
            <xs:element minOccurs="0" name="MaintenanceExpenses_CustomFieldNumericValue4" type="xs:decimal"/>
            <xs:element minOccurs="0" name="MaintenanceExpenses_CustomFieldNumericValue5" type="xs:decimal"/>
            <xs:element minOccurs="0" name="MaintenanceExpenses_CustomFieldTextValue1" type="xs:string"/>
            <xs:element minOccurs="0" name="MaintenanceExpenses_CustomFieldTextValue10" type="xs:string"/>
            <xs:element minOccurs="0" name="MaintenanceExpenses_CustomFieldTextValue11" type="xs:string"/>
            <xs:element minOccurs="0" name="MaintenanceExpenses_CustomFieldTextValue12" type="xs:string"/>
            <xs:element minOccurs="0" name="MaintenanceExpenses_CustomFieldTextValue13" type="xs:string"/>
            <xs:element minOccurs="0" name="MaintenanceExpenses_CustomFieldTextValue14" type="xs:string"/>
            <xs:element minOccurs="0" name="MaintenanceExpenses_CustomFieldTextValue15" type="xs:string"/>
            <xs:element minOccurs="0" name="MaintenanceExpenses_CustomFieldTextValue2" type="xs:string"/>
            <xs:element minOccurs="0" name="MaintenanceExpenses_CustomFieldTextValue3" type="xs:string"/>
            <xs:element minOccurs="0" name="MaintenanceExpenses_CustomFieldTextValue4" type="xs:string"/>
            <xs:element minOccurs="0" name="MaintenanceExpenses_CustomFieldTextValue5" type="xs:string"/>
            <xs:element minOccurs="0" name="MaintenanceExpenses_CustomFieldTextValue6" type="xs:string"/>
            <xs:element minOccurs="0" name="MaintenanceExpenses_CustomFieldTextValue7" type="xs:string"/>
            <xs:element minOccurs="0" name="MaintenanceExpenses_CustomFieldTextValue8" type="xs:string"/>
            <xs:element minOccurs="0" name="MaintenanceExpenses_CustomFieldTextValue9" type="xs:string"/>
            <xs:element minOccurs="0" name="MaintenanceExpenses_Decorating" type="xs:decimal"/>
            <xs:element minOccurs="0" name="MaintenanceExpenses_Elevator" type="xs:decimal"/>
            <xs:element minOccurs="0" name="MaintenanceExpenses_Exterminating" type="xs:decimal"/>
            <xs:element minOccurs="0" name="MaintenanceExpenses_Landscaping" type="xs:decimal"/>
            <xs:element minOccurs="0" name="MaintenanceExpenses_MaintenancePayroll" type="xs:decimal"/>
            <xs:element minOccurs="0" name="MaintenanceExpenses_Other" type="xs:decimal"/>
            <xs:element minOccurs="0" name="MaintenanceExpenses_OtherDescription" type="xs:string"/>
            <xs:element minOccurs="0" name="MaintenanceExpenses_Repairs" type="xs:decimal"/>
            <xs:element minOccurs="0" name="MaintenanceExpenses_SnowRemoval" type="xs:decimal"/>
            <xs:element minOccurs="0" name="MaintenanceExpenses_Supplies" type="xs:decimal"/>
            <xs:element minOccurs="0" name="MaintenanceExpenses_SwimmingPool_x002F_Picnic_x002F_BBQ_x0020_Area" type="xs:decimal"/>
            <xs:element minOccurs="0" name="ManagerInformation_Contact_City" type="xs:string"/>
            <xs:element minOccurs="0" name="ManagerInformation_Contact_County" type="xs:string"/>
            <xs:element minOccurs="0" name="ManagerInformation_Contact_Email" type="xs:string"/>
            <xs:element minOccurs="0" name="ManagerInformation_Contact_Fax" type="xs:string"/>
            <xs:element minOccurs="0" name="ManagerInformation_Contact_FirstName" type="xs:string"/>
            <xs:element minOccurs="0" name="ManagerInformation_Contact_LastNameOrBusinessName" type="xs:string"/>
            <xs:element minOccurs="0" name="ManagerInformation_Contact_MI" type="xs:string"/>
            <xs:element minOccurs="0" name="ManagerInformation_Contact_Phone" type="xs:string"/>
            <xs:element minOccurs="0" name="ManagerInformation_Contact_PrimaryStreet" type="xs:string"/>
            <xs:element minOccurs="0" name="ManagerInformation_Contact_Salutation" type="xs:string"/>
            <xs:element minOccurs="0" name="ManagerInformation_Contact_SecondaryStreet" type="xs:string"/>
            <xs:element minOccurs="0" name="ManagerInformation_Contact_State" type="xs:string"/>
            <xs:element minOccurs="0" name="ManagerInformation_Contact_TaxID" type="xs:string"/>
            <xs:element minOccurs="0" name="ManagerInformation_Contact_Title" type="xs:string"/>
            <xs:element minOccurs="0" name="ManagerInformation_Contact_Zip" type="xs:string"/>
            <xs:element minOccurs="0" name="ManagerInformation_ContactID" type="xs:int"/>
            <xs:element minOccurs="0" name="ManagerInformation_CustomFieldBitValue1" type="xs:boolean"/>
            <xs:element minOccurs="0" name="ManagerInformation_CustomFieldBitValue2" type="xs:boolean"/>
            <xs:element minOccurs="0" name="ManagerInformation_CustomFieldBitValue3" type="xs:boolean"/>
            <xs:element minOccurs="0" name="ManagerInformation_CustomFieldBitValue4" type="xs:boolean"/>
            <xs:element minOccurs="0" name="ManagerInformation_CustomFieldBitValue5" type="xs:boolean"/>
            <xs:element minOccurs="0" name="ManagerInformation_CustomFieldDateValue1" type="xs:date"/>
            <xs:element minOccurs="0" name="ManagerInformation_CustomFieldDateValue2" type="xs:date"/>
            <xs:element minOccurs="0" name="ManagerInformation_CustomFieldDateValue3" type="xs:date"/>
            <xs:element minOccurs="0" name="ManagerInformation_CustomFieldDateValue4" type="xs:date"/>
            <xs:element minOccurs="0" name="ManagerInformation_CustomFieldDateValue5" type="xs:date"/>
            <xs:element minOccurs="0" name="ManagerInformation_CustomFieldDecimalValue1" type="xs:decimal"/>
            <xs:element minOccurs="0" name="ManagerInformation_CustomFieldDecimalValue2" type="xs:decimal"/>
            <xs:element minOccurs="0" name="ManagerInformation_CustomFieldDecimalValue3" type="xs:decimal"/>
            <xs:element minOccurs="0" name="ManagerInformation_CustomFieldDecimalValue4" type="xs:decimal"/>
            <xs:element minOccurs="0" name="ManagerInformation_CustomFieldDecimalValue5" type="xs:decimal"/>
            <xs:element minOccurs="0" name="ManagerInformation_CustomFieldNumericValue1" type="xs:decimal"/>
            <xs:element minOccurs="0" name="ManagerInformation_CustomFieldNumericValue2" type="xs:decimal"/>
            <xs:element minOccurs="0" name="ManagerInformation_CustomFieldNumericValue3" type="xs:decimal"/>
            <xs:element minOccurs="0" name="ManagerInformation_CustomFieldNumericValue4" type="xs:decimal"/>
            <xs:element minOccurs="0" name="ManagerInformation_CustomFieldNumericValue5" type="xs:decimal"/>
            <xs:element minOccurs="0" name="ManagerInformation_CustomFieldTextValue1" type="xs:string"/>
            <xs:element minOccurs="0" name="ManagerInformation_CustomFieldTextValue10" type="xs:string"/>
            <xs:element minOccurs="0" name="ManagerInformation_CustomFieldTextValue11" type="xs:string"/>
            <xs:element minOccurs="0" name="ManagerInformation_CustomFieldTextValue12" type="xs:string"/>
            <xs:element minOccurs="0" name="ManagerInformation_CustomFieldTextValue13" type="xs:string"/>
            <xs:element minOccurs="0" name="ManagerInformation_CustomFieldTextValue14" type="xs:string"/>
            <xs:element minOccurs="0" name="ManagerInformation_CustomFieldTextValue15" type="xs:string"/>
            <xs:element minOccurs="0" name="ManagerInformation_CustomFieldTextValue2" type="xs:string"/>
            <xs:element minOccurs="0" name="ManagerInformation_CustomFieldTextValue3" type="xs:string"/>
            <xs:element minOccurs="0" name="ManagerInformation_CustomFieldTextValue4" type="xs:string"/>
            <xs:element minOccurs="0" name="ManagerInformation_CustomFieldTextValue5" type="xs:string"/>
            <xs:element minOccurs="0" name="ManagerInformation_CustomFieldTextValue6" type="xs:string"/>
            <xs:element minOccurs="0" name="ManagerInformation_CustomFieldTextValue7" type="xs:string"/>
            <xs:element minOccurs="0" name="ManagerInformation_CustomFieldTextValue8" type="xs:string"/>
            <xs:element minOccurs="0" name="ManagerInformation_CustomFieldTextValue9" type="xs:string"/>
            <xs:element minOccurs="0" name="ManagerInformation_EntityContact_City" type="xs:string"/>
            <xs:element minOccurs="0" name="ManagerInformation_EntityContact_County" type="xs:string"/>
            <xs:element minOccurs="0" name="ManagerInformation_EntityContact_Email" type="xs:string"/>
            <xs:element minOccurs="0" name="ManagerInformation_EntityContact_Fax" type="xs:string"/>
            <xs:element minOccurs="0" name="ManagerInformation_EntityContact_FirstName" type="xs:string"/>
            <xs:element minOccurs="0" name="ManagerInformation_EntityContact_LastNameOrBusinessName" type="xs:string"/>
            <xs:element minOccurs="0" name="ManagerInformation_EntityContact_MI" type="xs:string"/>
            <xs:element minOccurs="0" name="ManagerInformation_EntityContact_Phone" type="xs:string"/>
            <xs:element minOccurs="0" name="ManagerInformation_EntityContact_PrimaryStreet" type="xs:string"/>
            <xs:element minOccurs="0" name="ManagerInformation_EntityContact_Salutation" type="xs:string"/>
            <xs:element minOccurs="0" name="ManagerInformation_EntityContact_SecondaryStreet" type="xs:string"/>
            <xs:element minOccurs="0" name="ManagerInformation_EntityContact_State" type="xs:string"/>
            <xs:element minOccurs="0" name="ManagerInformation_EntityContact_TaxID" type="xs:string"/>
            <xs:element minOccurs="0" name="ManagerInformation_EntityContact_Title" type="xs:string"/>
            <xs:element minOccurs="0" name="ManagerInformation_EntityContact_Zip" type="xs:string"/>
            <xs:element minOccurs="0" name="ManagerInformation_EntityContactID" type="xs:int"/>
            <xs:element minOccurs="0" name="NonProfitParticipants_ContactCapacityType_CapacityType_Item1" type="xs:string"/>
            <xs:element minOccurs="0" name="NonProfitParticipants_ContactCapacityType_CapacityType_Item2" type="xs:string"/>
            <xs:element minOccurs="0" name="NonProfitParticipants_ContactCapacityType_CapacityType_Item3" type="xs:string"/>
            <xs:element minOccurs="0" name="NonProfitParticipants_ContactCapacityType_CapacityType_Item4" type="xs:string"/>
            <xs:element minOccurs="0" name="NonProfitParticipants_ContactCapacityType_CapacityType_Item5" type="xs:string"/>
            <xs:element minOccurs="0" name="NonProfitParticipants_ContactCapacityType_CapacityType_Item6" type="xs:string"/>
            <xs:element minOccurs="0" name="NonProfitParticipants_ContactCapacityType_CapacityType_Item7" type="xs:string"/>
            <xs:element minOccurs="0" name="NonProfitParticipants_ContactCapacityType_CapacityType_Item8" type="xs:string"/>
            <xs:element minOccurs="0" name="NonProfitParticipants_ContactCapacityType_CapacityType_Item9" type="xs:string"/>
            <xs:element minOccurs="0" name="NonProfitParticipants_ContactCapacityType_CapacityType_Item10" type="xs:string"/>
            <xs:element minOccurs="0" name="NonProfitParticipants_Contacts_City_Item1" type="xs:string"/>
            <xs:element minOccurs="0" name="NonProfitParticipants_Contacts_City_Item2" type="xs:string"/>
            <xs:element minOccurs="0" name="NonProfitParticipants_Contacts_City_Item3" type="xs:string"/>
            <xs:element minOccurs="0" name="NonProfitParticipants_Contacts_City_Item4" type="xs:string"/>
            <xs:element minOccurs="0" name="NonProfitParticipants_Contacts_City_Item5" type="xs:string"/>
            <xs:element minOccurs="0" name="NonProfitParticipants_Contacts_City_Item6" type="xs:string"/>
            <xs:element minOccurs="0" name="NonProfitParticipants_Contacts_City_Item7" type="xs:string"/>
            <xs:element minOccurs="0" name="NonProfitParticipants_Contacts_City_Item8" type="xs:string"/>
            <xs:element minOccurs="0" name="NonProfitParticipants_Contacts_City_Item9" type="xs:string"/>
            <xs:element minOccurs="0" name="NonProfitParticipants_Contacts_City_Item10" type="xs:string"/>
            <xs:element minOccurs="0" name="NonProfitParticipants_Contacts_County_Item1" type="xs:string"/>
            <xs:element minOccurs="0" name="NonProfitParticipants_Contacts_County_Item2" type="xs:string"/>
            <xs:element minOccurs="0" name="NonProfitParticipants_Contacts_County_Item3" type="xs:string"/>
            <xs:element minOccurs="0" name="NonProfitParticipants_Contacts_County_Item4" type="xs:string"/>
            <xs:element minOccurs="0" name="NonProfitParticipants_Contacts_County_Item5" type="xs:string"/>
            <xs:element minOccurs="0" name="NonProfitParticipants_Contacts_County_Item6" type="xs:string"/>
            <xs:element minOccurs="0" name="NonProfitParticipants_Contacts_County_Item7" type="xs:string"/>
            <xs:element minOccurs="0" name="NonProfitParticipants_Contacts_County_Item8" type="xs:string"/>
            <xs:element minOccurs="0" name="NonProfitParticipants_Contacts_County_Item9" type="xs:string"/>
            <xs:element minOccurs="0" name="NonProfitParticipants_Contacts_County_Item10" type="xs:string"/>
            <xs:element minOccurs="0" name="NonProfitParticipants_Contacts_Email_Item1" type="xs:string"/>
            <xs:element minOccurs="0" name="NonProfitParticipants_Contacts_Email_Item2" type="xs:string"/>
            <xs:element minOccurs="0" name="NonProfitParticipants_Contacts_Email_Item3" type="xs:string"/>
            <xs:element minOccurs="0" name="NonProfitParticipants_Contacts_Email_Item4" type="xs:string"/>
            <xs:element minOccurs="0" name="NonProfitParticipants_Contacts_Email_Item5" type="xs:string"/>
            <xs:element minOccurs="0" name="NonProfitParticipants_Contacts_Email_Item6" type="xs:string"/>
            <xs:element minOccurs="0" name="NonProfitParticipants_Contacts_Email_Item7" type="xs:string"/>
            <xs:element minOccurs="0" name="NonProfitParticipants_Contacts_Email_Item8" type="xs:string"/>
            <xs:element minOccurs="0" name="NonProfitParticipants_Contacts_Email_Item9" type="xs:string"/>
            <xs:element minOccurs="0" name="NonProfitParticipants_Contacts_Email_Item10" type="xs:string"/>
            <xs:element minOccurs="0" name="NonProfitParticipants_Contacts_Fax_Item1" type="xs:string"/>
            <xs:element minOccurs="0" name="NonProfitParticipants_Contacts_Fax_Item2" type="xs:string"/>
            <xs:element minOccurs="0" name="NonProfitParticipants_Contacts_Fax_Item3" type="xs:string"/>
            <xs:element minOccurs="0" name="NonProfitParticipants_Contacts_Fax_Item4" type="xs:string"/>
            <xs:element minOccurs="0" name="NonProfitParticipants_Contacts_Fax_Item5" type="xs:string"/>
            <xs:element minOccurs="0" name="NonProfitParticipants_Contacts_Fax_Item6" type="xs:string"/>
            <xs:element minOccurs="0" name="NonProfitParticipants_Contacts_Fax_Item7" type="xs:string"/>
            <xs:element minOccurs="0" name="NonProfitParticipants_Contacts_Fax_Item8" type="xs:string"/>
            <xs:element minOccurs="0" name="NonProfitParticipants_Contacts_Fax_Item9" type="xs:string"/>
            <xs:element minOccurs="0" name="NonProfitParticipants_Contacts_Fax_Item10" type="xs:string"/>
            <xs:element minOccurs="0" name="NonProfitParticipants_Contacts_FirstName_Item1" type="xs:string"/>
            <xs:element minOccurs="0" name="NonProfitParticipants_Contacts_FirstName_Item2" type="xs:string"/>
            <xs:element minOccurs="0" name="NonProfitParticipants_Contacts_FirstName_Item3" type="xs:string"/>
            <xs:element minOccurs="0" name="NonProfitParticipants_Contacts_FirstName_Item4" type="xs:string"/>
            <xs:element minOccurs="0" name="NonProfitParticipants_Contacts_FirstName_Item5" type="xs:string"/>
            <xs:element minOccurs="0" name="NonProfitParticipants_Contacts_FirstName_Item6" type="xs:string"/>
            <xs:element minOccurs="0" name="NonProfitParticipants_Contacts_FirstName_Item7" type="xs:string"/>
            <xs:element minOccurs="0" name="NonProfitParticipants_Contacts_FirstName_Item8" type="xs:string"/>
            <xs:element minOccurs="0" name="NonProfitParticipants_Contacts_FirstName_Item9" type="xs:string"/>
            <xs:element minOccurs="0" name="NonProfitParticipants_Contacts_FirstName_Item10" type="xs:string"/>
            <xs:element minOccurs="0" name="NonProfitParticipants_Contacts_LastNameOrBusinessName_Item1" type="xs:string"/>
            <xs:element minOccurs="0" name="NonProfitParticipants_Contacts_LastNameOrBusinessName_Item2" type="xs:string"/>
            <xs:element minOccurs="0" name="NonProfitParticipants_Contacts_LastNameOrBusinessName_Item3" type="xs:string"/>
            <xs:element minOccurs="0" name="NonProfitParticipants_Contacts_LastNameOrBusinessName_Item4" type="xs:string"/>
            <xs:element minOccurs="0" name="NonProfitParticipants_Contacts_LastNameOrBusinessName_Item5" type="xs:string"/>
            <xs:element minOccurs="0" name="NonProfitParticipants_Contacts_LastNameOrBusinessName_Item6" type="xs:string"/>
            <xs:element minOccurs="0" name="NonProfitParticipants_Contacts_LastNameOrBusinessName_Item7" type="xs:string"/>
            <xs:element minOccurs="0" name="NonProfitParticipants_Contacts_LastNameOrBusinessName_Item8" type="xs:string"/>
            <xs:element minOccurs="0" name="NonProfitParticipants_Contacts_LastNameOrBusinessName_Item9" type="xs:string"/>
            <xs:element minOccurs="0" name="NonProfitParticipants_Contacts_LastNameOrBusinessName_Item10" type="xs:string"/>
            <xs:element minOccurs="0" name="NonProfitParticipants_Contacts_MI_Item1" type="xs:string"/>
            <xs:element minOccurs="0" name="NonProfitParticipants_Contacts_MI_Item2" type="xs:string"/>
            <xs:element minOccurs="0" name="NonProfitParticipants_Contacts_MI_Item3" type="xs:string"/>
            <xs:element minOccurs="0" name="NonProfitParticipants_Contacts_MI_Item4" type="xs:string"/>
            <xs:element minOccurs="0" name="NonProfitParticipants_Contacts_MI_Item5" type="xs:string"/>
            <xs:element minOccurs="0" name="NonProfitParticipants_Contacts_MI_Item6" type="xs:string"/>
            <xs:element minOccurs="0" name="NonProfitParticipants_Contacts_MI_Item7" type="xs:string"/>
            <xs:element minOccurs="0" name="NonProfitParticipants_Contacts_MI_Item8" type="xs:string"/>
            <xs:element minOccurs="0" name="NonProfitParticipants_Contacts_MI_Item9" type="xs:string"/>
            <xs:element minOccurs="0" name="NonProfitParticipants_Contacts_MI_Item10" type="xs:string"/>
            <xs:element minOccurs="0" name="NonProfitParticipants_Contacts_Phone_Item1" type="xs:string"/>
            <xs:element minOccurs="0" name="NonProfitParticipants_Contacts_Phone_Item2" type="xs:string"/>
            <xs:element minOccurs="0" name="NonProfitParticipants_Contacts_Phone_Item3" type="xs:string"/>
            <xs:element minOccurs="0" name="NonProfitParticipants_Contacts_Phone_Item4" type="xs:string"/>
            <xs:element minOccurs="0" name="NonProfitParticipants_Contacts_Phone_Item5" type="xs:string"/>
            <xs:element minOccurs="0" name="NonProfitParticipants_Contacts_Phone_Item6" type="xs:string"/>
            <xs:element minOccurs="0" name="NonProfitParticipants_Contacts_Phone_Item7" type="xs:string"/>
            <xs:element minOccurs="0" name="NonProfitParticipants_Contacts_Phone_Item8" type="xs:string"/>
            <xs:element minOccurs="0" name="NonProfitParticipants_Contacts_Phone_Item9" type="xs:string"/>
            <xs:element minOccurs="0" name="NonProfitParticipants_Contacts_Phone_Item10" type="xs:string"/>
            <xs:element minOccurs="0" name="NonProfitParticipants_Contacts_PrimaryStreet_Item1" type="xs:string"/>
            <xs:element minOccurs="0" name="NonProfitParticipants_Contacts_PrimaryStreet_Item2" type="xs:string"/>
            <xs:element minOccurs="0" name="NonProfitParticipants_Contacts_PrimaryStreet_Item3" type="xs:string"/>
            <xs:element minOccurs="0" name="NonProfitParticipants_Contacts_PrimaryStreet_Item4" type="xs:string"/>
            <xs:element minOccurs="0" name="NonProfitParticipants_Contacts_PrimaryStreet_Item5" type="xs:string"/>
            <xs:element minOccurs="0" name="NonProfitParticipants_Contacts_PrimaryStreet_Item6" type="xs:string"/>
            <xs:element minOccurs="0" name="NonProfitParticipants_Contacts_PrimaryStreet_Item7" type="xs:string"/>
            <xs:element minOccurs="0" name="NonProfitParticipants_Contacts_PrimaryStreet_Item8" type="xs:string"/>
            <xs:element minOccurs="0" name="NonProfitParticipants_Contacts_PrimaryStreet_Item9" type="xs:string"/>
            <xs:element minOccurs="0" name="NonProfitParticipants_Contacts_PrimaryStreet_Item10" type="xs:string"/>
            <xs:element minOccurs="0" name="NonProfitParticipants_Contacts_Salutation_Item1" type="xs:string"/>
            <xs:element minOccurs="0" name="NonProfitParticipants_Contacts_Salutation_Item2" type="xs:string"/>
            <xs:element minOccurs="0" name="NonProfitParticipants_Contacts_Salutation_Item3" type="xs:string"/>
            <xs:element minOccurs="0" name="NonProfitParticipants_Contacts_Salutation_Item4" type="xs:string"/>
            <xs:element minOccurs="0" name="NonProfitParticipants_Contacts_Salutation_Item5" type="xs:string"/>
            <xs:element minOccurs="0" name="NonProfitParticipants_Contacts_Salutation_Item6" type="xs:string"/>
            <xs:element minOccurs="0" name="NonProfitParticipants_Contacts_Salutation_Item7" type="xs:string"/>
            <xs:element minOccurs="0" name="NonProfitParticipants_Contacts_Salutation_Item8" type="xs:string"/>
            <xs:element minOccurs="0" name="NonProfitParticipants_Contacts_Salutation_Item9" type="xs:string"/>
            <xs:element minOccurs="0" name="NonProfitParticipants_Contacts_Salutation_Item10" type="xs:string"/>
            <xs:element minOccurs="0" name="NonProfitParticipants_Contacts_SecondaryStreet_Item1" type="xs:string"/>
            <xs:element minOccurs="0" name="NonProfitParticipants_Contacts_SecondaryStreet_Item2" type="xs:string"/>
            <xs:element minOccurs="0" name="NonProfitParticipants_Contacts_SecondaryStreet_Item3" type="xs:string"/>
            <xs:element minOccurs="0" name="NonProfitParticipants_Contacts_SecondaryStreet_Item4" type="xs:string"/>
            <xs:element minOccurs="0" name="NonProfitParticipants_Contacts_SecondaryStreet_Item5" type="xs:string"/>
            <xs:element minOccurs="0" name="NonProfitParticipants_Contacts_SecondaryStreet_Item6" type="xs:string"/>
            <xs:element minOccurs="0" name="NonProfitParticipants_Contacts_SecondaryStreet_Item7" type="xs:string"/>
            <xs:element minOccurs="0" name="NonProfitParticipants_Contacts_SecondaryStreet_Item8" type="xs:string"/>
            <xs:element minOccurs="0" name="NonProfitParticipants_Contacts_SecondaryStreet_Item9" type="xs:string"/>
            <xs:element minOccurs="0" name="NonProfitParticipants_Contacts_SecondaryStreet_Item10" type="xs:string"/>
            <xs:element minOccurs="0" name="NonProfitParticipants_Contacts_State_Item1" type="xs:string"/>
            <xs:element minOccurs="0" name="NonProfitParticipants_Contacts_State_Item2" type="xs:string"/>
            <xs:element minOccurs="0" name="NonProfitParticipants_Contacts_State_Item3" type="xs:string"/>
            <xs:element minOccurs="0" name="NonProfitParticipants_Contacts_State_Item4" type="xs:string"/>
            <xs:element minOccurs="0" name="NonProfitParticipants_Contacts_State_Item5" type="xs:string"/>
            <xs:element minOccurs="0" name="NonProfitParticipants_Contacts_State_Item6" type="xs:string"/>
            <xs:element minOccurs="0" name="NonProfitParticipants_Contacts_State_Item7" type="xs:string"/>
            <xs:element minOccurs="0" name="NonProfitParticipants_Contacts_State_Item8" type="xs:string"/>
            <xs:element minOccurs="0" name="NonProfitParticipants_Contacts_State_Item9" type="xs:string"/>
            <xs:element minOccurs="0" name="NonProfitParticipants_Contacts_State_Item10" type="xs:string"/>
            <xs:element minOccurs="0" name="NonProfitParticipants_Contacts_TaxId_Item1" type="xs:string"/>
            <xs:element minOccurs="0" name="NonProfitParticipants_Contacts_TaxId_Item2" type="xs:string"/>
            <xs:element minOccurs="0" name="NonProfitParticipants_Contacts_TaxId_Item3" type="xs:string"/>
            <xs:element minOccurs="0" name="NonProfitParticipants_Contacts_TaxId_Item4" type="xs:string"/>
            <xs:element minOccurs="0" name="NonProfitParticipants_Contacts_TaxId_Item5" type="xs:string"/>
            <xs:element minOccurs="0" name="NonProfitParticipants_Contacts_TaxId_Item6" type="xs:string"/>
            <xs:element minOccurs="0" name="NonProfitParticipants_Contacts_TaxId_Item7" type="xs:string"/>
            <xs:element minOccurs="0" name="NonProfitParticipants_Contacts_TaxId_Item8" type="xs:string"/>
            <xs:element minOccurs="0" name="NonProfitParticipants_Contacts_TaxId_Item9" type="xs:string"/>
            <xs:element minOccurs="0" name="NonProfitParticipants_Contacts_TaxId_Item10" type="xs:string"/>
            <xs:element minOccurs="0" name="NonProfitParticipants_Contacts_Title_Item1" type="xs:string"/>
            <xs:element minOccurs="0" name="NonProfitParticipants_Contacts_Title_Item2" type="xs:string"/>
            <xs:element minOccurs="0" name="NonProfitParticipants_Contacts_Title_Item3" type="xs:string"/>
            <xs:element minOccurs="0" name="NonProfitParticipants_Contacts_Title_Item4" type="xs:string"/>
            <xs:element minOccurs="0" name="NonProfitParticipants_Contacts_Title_Item5" type="xs:string"/>
            <xs:element minOccurs="0" name="NonProfitParticipants_Contacts_Title_Item6" type="xs:string"/>
            <xs:element minOccurs="0" name="NonProfitParticipants_Contacts_Title_Item7" type="xs:string"/>
            <xs:element minOccurs="0" name="NonProfitParticipants_Contacts_Title_Item8" type="xs:string"/>
            <xs:element minOccurs="0" name="NonProfitParticipants_Contacts_Title_Item9" type="xs:string"/>
            <xs:element minOccurs="0" name="NonProfitParticipants_Contacts_Title_Item10" type="xs:string"/>
            <xs:element minOccurs="0" name="NonProfitParticipants_Contacts_Zip_Item1" type="xs:string"/>
            <xs:element minOccurs="0" name="NonProfitParticipants_Contacts_Zip_Item2" type="xs:string"/>
            <xs:element minOccurs="0" name="NonProfitParticipants_Contacts_Zip_Item3" type="xs:string"/>
            <xs:element minOccurs="0" name="NonProfitParticipants_Contacts_Zip_Item4" type="xs:string"/>
            <xs:element minOccurs="0" name="NonProfitParticipants_Contacts_Zip_Item5" type="xs:string"/>
            <xs:element minOccurs="0" name="NonProfitParticipants_Contacts_Zip_Item6" type="xs:string"/>
            <xs:element minOccurs="0" name="NonProfitParticipants_Contacts_Zip_Item7" type="xs:string"/>
            <xs:element minOccurs="0" name="NonProfitParticipants_Contacts_Zip_Item8" type="xs:string"/>
            <xs:element minOccurs="0" name="NonProfitParticipants_Contacts_Zip_Item9" type="xs:string"/>
            <xs:element minOccurs="0" name="NonProfitParticipants_Contacts_Zip_Item10" type="xs:string"/>
            <xs:element minOccurs="0" name="NonProfitParticipants_CustomFieldBitValue1_Item1" type="xs:boolean"/>
            <xs:element minOccurs="0" name="NonProfitParticipants_CustomFieldBitValue1_Item2" type="xs:boolean"/>
            <xs:element minOccurs="0" name="NonProfitParticipants_CustomFieldBitValue1_Item3" type="xs:boolean"/>
            <xs:element minOccurs="0" name="NonProfitParticipants_CustomFieldBitValue1_Item4" type="xs:boolean"/>
            <xs:element minOccurs="0" name="NonProfitParticipants_CustomFieldBitValue1_Item5" type="xs:boolean"/>
            <xs:element minOccurs="0" name="NonProfitParticipants_CustomFieldBitValue1_Item6" type="xs:boolean"/>
            <xs:element minOccurs="0" name="NonProfitParticipants_CustomFieldBitValue1_Item7" type="xs:boolean"/>
            <xs:element minOccurs="0" name="NonProfitParticipants_CustomFieldBitValue1_Item8" type="xs:boolean"/>
            <xs:element minOccurs="0" name="NonProfitParticipants_CustomFieldBitValue1_Item9" type="xs:boolean"/>
            <xs:element minOccurs="0" name="NonProfitParticipants_CustomFieldBitValue1_Item10" type="xs:boolean"/>
            <xs:element minOccurs="0" name="NonProfitParticipants_CustomFieldBitValue2_Item1" type="xs:boolean"/>
            <xs:element minOccurs="0" name="NonProfitParticipants_CustomFieldBitValue2_Item2" type="xs:boolean"/>
            <xs:element minOccurs="0" name="NonProfitParticipants_CustomFieldBitValue2_Item3" type="xs:boolean"/>
            <xs:element minOccurs="0" name="NonProfitParticipants_CustomFieldBitValue2_Item4" type="xs:boolean"/>
            <xs:element minOccurs="0" name="NonProfitParticipants_CustomFieldBitValue2_Item5" type="xs:boolean"/>
            <xs:element minOccurs="0" name="NonProfitParticipants_CustomFieldBitValue2_Item6" type="xs:boolean"/>
            <xs:element minOccurs="0" name="NonProfitParticipants_CustomFieldBitValue2_Item7" type="xs:boolean"/>
            <xs:element minOccurs="0" name="NonProfitParticipants_CustomFieldBitValue2_Item8" type="xs:boolean"/>
            <xs:element minOccurs="0" name="NonProfitParticipants_CustomFieldBitValue2_Item9" type="xs:boolean"/>
            <xs:element minOccurs="0" name="NonProfitParticipants_CustomFieldBitValue2_Item10" type="xs:boolean"/>
            <xs:element minOccurs="0" name="NonProfitParticipants_CustomFieldBitValue3_Item1" type="xs:boolean"/>
            <xs:element minOccurs="0" name="NonProfitParticipants_CustomFieldBitValue3_Item2" type="xs:boolean"/>
            <xs:element minOccurs="0" name="NonProfitParticipants_CustomFieldBitValue3_Item3" type="xs:boolean"/>
            <xs:element minOccurs="0" name="NonProfitParticipants_CustomFieldBitValue3_Item4" type="xs:boolean"/>
            <xs:element minOccurs="0" name="NonProfitParticipants_CustomFieldBitValue3_Item5" type="xs:boolean"/>
            <xs:element minOccurs="0" name="NonProfitParticipants_CustomFieldBitValue3_Item6" type="xs:boolean"/>
            <xs:element minOccurs="0" name="NonProfitParticipants_CustomFieldBitValue3_Item7" type="xs:boolean"/>
            <xs:element minOccurs="0" name="NonProfitParticipants_CustomFieldBitValue3_Item8" type="xs:boolean"/>
            <xs:element minOccurs="0" name="NonProfitParticipants_CustomFieldBitValue3_Item9" type="xs:boolean"/>
            <xs:element minOccurs="0" name="NonProfitParticipants_CustomFieldBitValue3_Item10" type="xs:boolean"/>
            <xs:element minOccurs="0" name="NonProfitParticipants_CustomFieldBitValue4_Item1" type="xs:boolean"/>
            <xs:element minOccurs="0" name="NonProfitParticipants_CustomFieldBitValue4_Item2" type="xs:boolean"/>
            <xs:element minOccurs="0" name="NonProfitParticipants_CustomFieldBitValue4_Item3" type="xs:boolean"/>
            <xs:element minOccurs="0" name="NonProfitParticipants_CustomFieldBitValue4_Item4" type="xs:boolean"/>
            <xs:element minOccurs="0" name="NonProfitParticipants_CustomFieldBitValue4_Item5" type="xs:boolean"/>
            <xs:element minOccurs="0" name="NonProfitParticipants_CustomFieldBitValue4_Item6" type="xs:boolean"/>
            <xs:element minOccurs="0" name="NonProfitParticipants_CustomFieldBitValue4_Item7" type="xs:boolean"/>
            <xs:element minOccurs="0" name="NonProfitParticipants_CustomFieldBitValue4_Item8" type="xs:boolean"/>
            <xs:element minOccurs="0" name="NonProfitParticipants_CustomFieldBitValue4_Item9" type="xs:boolean"/>
            <xs:element minOccurs="0" name="NonProfitParticipants_CustomFieldBitValue4_Item10" type="xs:boolean"/>
            <xs:element minOccurs="0" name="NonProfitParticipants_CustomFieldBitValue5_Item1" type="xs:boolean"/>
            <xs:element minOccurs="0" name="NonProfitParticipants_CustomFieldBitValue5_Item2" type="xs:boolean"/>
            <xs:element minOccurs="0" name="NonProfitParticipants_CustomFieldBitValue5_Item3" type="xs:boolean"/>
            <xs:element minOccurs="0" name="NonProfitParticipants_CustomFieldBitValue5_Item4" type="xs:boolean"/>
            <xs:element minOccurs="0" name="NonProfitParticipants_CustomFieldBitValue5_Item5" type="xs:boolean"/>
            <xs:element minOccurs="0" name="NonProfitParticipants_CustomFieldBitValue5_Item6" type="xs:boolean"/>
            <xs:element minOccurs="0" name="NonProfitParticipants_CustomFieldBitValue5_Item7" type="xs:boolean"/>
            <xs:element minOccurs="0" name="NonProfitParticipants_CustomFieldBitValue5_Item8" type="xs:boolean"/>
            <xs:element minOccurs="0" name="NonProfitParticipants_CustomFieldBitValue5_Item9" type="xs:boolean"/>
            <xs:element minOccurs="0" name="NonProfitParticipants_CustomFieldBitValue5_Item10" type="xs:boolean"/>
            <xs:element minOccurs="0" name="NonProfitParticipants_CustomFieldDateValue1_Item1" type="xs:date"/>
            <xs:element minOccurs="0" name="NonProfitParticipants_CustomFieldDateValue1_Item2" type="xs:date"/>
            <xs:element minOccurs="0" name="NonProfitParticipants_CustomFieldDateValue1_Item3" type="xs:date"/>
            <xs:element minOccurs="0" name="NonProfitParticipants_CustomFieldDateValue1_Item4" type="xs:date"/>
            <xs:element minOccurs="0" name="NonProfitParticipants_CustomFieldDateValue1_Item5" type="xs:date"/>
            <xs:element minOccurs="0" name="NonProfitParticipants_CustomFieldDateValue1_Item6" type="xs:date"/>
            <xs:element minOccurs="0" name="NonProfitParticipants_CustomFieldDateValue1_Item7" type="xs:date"/>
            <xs:element minOccurs="0" name="NonProfitParticipants_CustomFieldDateValue1_Item8" type="xs:date"/>
            <xs:element minOccurs="0" name="NonProfitParticipants_CustomFieldDateValue1_Item9" type="xs:date"/>
            <xs:element minOccurs="0" name="NonProfitParticipants_CustomFieldDateValue1_Item10" type="xs:date"/>
            <xs:element minOccurs="0" name="NonProfitParticipants_CustomFieldDateValue2_Item1" type="xs:date"/>
            <xs:element minOccurs="0" name="NonProfitParticipants_CustomFieldDateValue2_Item2" type="xs:date"/>
            <xs:element minOccurs="0" name="NonProfitParticipants_CustomFieldDateValue2_Item3" type="xs:date"/>
            <xs:element minOccurs="0" name="NonProfitParticipants_CustomFieldDateValue2_Item4" type="xs:date"/>
            <xs:element minOccurs="0" name="NonProfitParticipants_CustomFieldDateValue2_Item5" type="xs:date"/>
            <xs:element minOccurs="0" name="NonProfitParticipants_CustomFieldDateValue2_Item6" type="xs:date"/>
            <xs:element minOccurs="0" name="NonProfitParticipants_CustomFieldDateValue2_Item7" type="xs:date"/>
            <xs:element minOccurs="0" name="NonProfitParticipants_CustomFieldDateValue2_Item8" type="xs:date"/>
            <xs:element minOccurs="0" name="NonProfitParticipants_CustomFieldDateValue2_Item9" type="xs:date"/>
            <xs:element minOccurs="0" name="NonProfitParticipants_CustomFieldDateValue2_Item10" type="xs:date"/>
            <xs:element minOccurs="0" name="NonProfitParticipants_CustomFieldDateValue3_Item1" type="xs:date"/>
            <xs:element minOccurs="0" name="NonProfitParticipants_CustomFieldDateValue3_Item2" type="xs:date"/>
            <xs:element minOccurs="0" name="NonProfitParticipants_CustomFieldDateValue3_Item3" type="xs:date"/>
            <xs:element minOccurs="0" name="NonProfitParticipants_CustomFieldDateValue3_Item4" type="xs:date"/>
            <xs:element minOccurs="0" name="NonProfitParticipants_CustomFieldDateValue3_Item5" type="xs:date"/>
            <xs:element minOccurs="0" name="NonProfitParticipants_CustomFieldDateValue3_Item6" type="xs:date"/>
            <xs:element minOccurs="0" name="NonProfitParticipants_CustomFieldDateValue3_Item7" type="xs:date"/>
            <xs:element minOccurs="0" name="NonProfitParticipants_CustomFieldDateValue3_Item8" type="xs:date"/>
            <xs:element minOccurs="0" name="NonProfitParticipants_CustomFieldDateValue3_Item9" type="xs:date"/>
            <xs:element minOccurs="0" name="NonProfitParticipants_CustomFieldDateValue3_Item10" type="xs:date"/>
            <xs:element minOccurs="0" name="NonProfitParticipants_CustomFieldDateValue4_Item1" type="xs:date"/>
            <xs:element minOccurs="0" name="NonProfitParticipants_CustomFieldDateValue4_Item2" type="xs:date"/>
            <xs:element minOccurs="0" name="NonProfitParticipants_CustomFieldDateValue4_Item3" type="xs:date"/>
            <xs:element minOccurs="0" name="NonProfitParticipants_CustomFieldDateValue4_Item4" type="xs:date"/>
            <xs:element minOccurs="0" name="NonProfitParticipants_CustomFieldDateValue4_Item5" type="xs:date"/>
            <xs:element minOccurs="0" name="NonProfitParticipants_CustomFieldDateValue4_Item6" type="xs:date"/>
            <xs:element minOccurs="0" name="NonProfitParticipants_CustomFieldDateValue4_Item7" type="xs:date"/>
            <xs:element minOccurs="0" name="NonProfitParticipants_CustomFieldDateValue4_Item8" type="xs:date"/>
            <xs:element minOccurs="0" name="NonProfitParticipants_CustomFieldDateValue4_Item9" type="xs:date"/>
            <xs:element minOccurs="0" name="NonProfitParticipants_CustomFieldDateValue4_Item10" type="xs:date"/>
            <xs:element minOccurs="0" name="NonProfitParticipants_CustomFieldDateValue5_Item1" type="xs:date"/>
            <xs:element minOccurs="0" name="NonProfitParticipants_CustomFieldDateValue5_Item2" type="xs:date"/>
            <xs:element minOccurs="0" name="NonProfitParticipants_CustomFieldDateValue5_Item3" type="xs:date"/>
            <xs:element minOccurs="0" name="NonProfitParticipants_CustomFieldDateValue5_Item4" type="xs:date"/>
            <xs:element minOccurs="0" name="NonProfitParticipants_CustomFieldDateValue5_Item5" type="xs:date"/>
            <xs:element minOccurs="0" name="NonProfitParticipants_CustomFieldDateValue5_Item6" type="xs:date"/>
            <xs:element minOccurs="0" name="NonProfitParticipants_CustomFieldDateValue5_Item7" type="xs:date"/>
            <xs:element minOccurs="0" name="NonProfitParticipants_CustomFieldDateValue5_Item8" type="xs:date"/>
            <xs:element minOccurs="0" name="NonProfitParticipants_CustomFieldDateValue5_Item9" type="xs:date"/>
            <xs:element minOccurs="0" name="NonProfitParticipants_CustomFieldDateValue5_Item10" type="xs:date"/>
            <xs:element minOccurs="0" name="NonProfitParticipants_CustomFieldDecimalValue1_Item1" type="xs:decimal"/>
            <xs:element minOccurs="0" name="NonProfitParticipants_CustomFieldDecimalValue1_Item2" type="xs:decimal"/>
            <xs:element minOccurs="0" name="NonProfitParticipants_CustomFieldDecimalValue1_Item3" type="xs:decimal"/>
            <xs:element minOccurs="0" name="NonProfitParticipants_CustomFieldDecimalValue1_Item4" type="xs:decimal"/>
            <xs:element minOccurs="0" name="NonProfitParticipants_CustomFieldDecimalValue1_Item5" type="xs:decimal"/>
            <xs:element minOccurs="0" name="NonProfitParticipants_CustomFieldDecimalValue1_Item6" type="xs:decimal"/>
            <xs:element minOccurs="0" name="NonProfitParticipants_CustomFieldDecimalValue1_Item7" type="xs:decimal"/>
            <xs:element minOccurs="0" name="NonProfitParticipants_CustomFieldDecimalValue1_Item8" type="xs:decimal"/>
            <xs:element minOccurs="0" name="NonProfitParticipants_CustomFieldDecimalValue1_Item9" type="xs:decimal"/>
            <xs:element minOccurs="0" name="NonProfitParticipants_CustomFieldDecimalValue1_Item10" type="xs:decimal"/>
            <xs:element minOccurs="0" name="NonProfitParticipants_CustomFieldDecimalValue2_Item1" type="xs:decimal"/>
            <xs:element minOccurs="0" name="NonProfitParticipants_CustomFieldDecimalValue2_Item2" type="xs:decimal"/>
            <xs:element minOccurs="0" name="NonProfitParticipants_CustomFieldDecimalValue2_Item3" type="xs:decimal"/>
            <xs:element minOccurs="0" name="NonProfitParticipants_CustomFieldDecimalValue2_Item4" type="xs:decimal"/>
            <xs:element minOccurs="0" name="NonProfitParticipants_CustomFieldDecimalValue2_Item5" type="xs:decimal"/>
            <xs:element minOccurs="0" name="NonProfitParticipants_CustomFieldDecimalValue2_Item6" type="xs:decimal"/>
            <xs:element minOccurs="0" name="NonProfitParticipants_CustomFieldDecimalValue2_Item7" type="xs:decimal"/>
            <xs:element minOccurs="0" name="NonProfitParticipants_CustomFieldDecimalValue2_Item8" type="xs:decimal"/>
            <xs:element minOccurs="0" name="NonProfitParticipants_CustomFieldDecimalValue2_Item9" type="xs:decimal"/>
            <xs:element minOccurs="0" name="NonProfitParticipants_CustomFieldDecimalValue2_Item10" type="xs:decimal"/>
            <xs:element minOccurs="0" name="NonProfitParticipants_CustomFieldDecimalValue3_Item1" type="xs:decimal"/>
            <xs:element minOccurs="0" name="NonProfitParticipants_CustomFieldDecimalValue3_Item2" type="xs:decimal"/>
            <xs:element minOccurs="0" name="NonProfitParticipants_CustomFieldDecimalValue3_Item3" type="xs:decimal"/>
            <xs:element minOccurs="0" name="NonProfitParticipants_CustomFieldDecimalValue3_Item4" type="xs:decimal"/>
            <xs:element minOccurs="0" name="NonProfitParticipants_CustomFieldDecimalValue3_Item5" type="xs:decimal"/>
            <xs:element minOccurs="0" name="NonProfitParticipants_CustomFieldDecimalValue3_Item6" type="xs:decimal"/>
            <xs:element minOccurs="0" name="NonProfitParticipants_CustomFieldDecimalValue3_Item7" type="xs:decimal"/>
            <xs:element minOccurs="0" name="NonProfitParticipants_CustomFieldDecimalValue3_Item8" type="xs:decimal"/>
            <xs:element minOccurs="0" name="NonProfitParticipants_CustomFieldDecimalValue3_Item9" type="xs:decimal"/>
            <xs:element minOccurs="0" name="NonProfitParticipants_CustomFieldDecimalValue3_Item10" type="xs:decimal"/>
            <xs:element minOccurs="0" name="NonProfitParticipants_CustomFieldDecimalValue4_Item1" type="xs:decimal"/>
            <xs:element minOccurs="0" name="NonProfitParticipants_CustomFieldDecimalValue4_Item2" type="xs:decimal"/>
            <xs:element minOccurs="0" name="NonProfitParticipants_CustomFieldDecimalValue4_Item3" type="xs:decimal"/>
            <xs:element minOccurs="0" name="NonProfitParticipants_CustomFieldDecimalValue4_Item4" type="xs:decimal"/>
            <xs:element minOccurs="0" name="NonProfitParticipants_CustomFieldDecimalValue4_Item5" type="xs:decimal"/>
            <xs:element minOccurs="0" name="NonProfitParticipants_CustomFieldDecimalValue4_Item6" type="xs:decimal"/>
            <xs:element minOccurs="0" name="NonProfitParticipants_CustomFieldDecimalValue4_Item7" type="xs:decimal"/>
            <xs:element minOccurs="0" name="NonProfitParticipants_CustomFieldDecimalValue4_Item8" type="xs:decimal"/>
            <xs:element minOccurs="0" name="NonProfitParticipants_CustomFieldDecimalValue4_Item9" type="xs:decimal"/>
            <xs:element minOccurs="0" name="NonProfitParticipants_CustomFieldDecimalValue4_Item10" type="xs:decimal"/>
            <xs:element minOccurs="0" name="NonProfitParticipants_CustomFieldDecimalValue5_Item1" type="xs:decimal"/>
            <xs:element minOccurs="0" name="NonProfitParticipants_CustomFieldDecimalValue5_Item2" type="xs:decimal"/>
            <xs:element minOccurs="0" name="NonProfitParticipants_CustomFieldDecimalValue5_Item3" type="xs:decimal"/>
            <xs:element minOccurs="0" name="NonProfitParticipants_CustomFieldDecimalValue5_Item4" type="xs:decimal"/>
            <xs:element minOccurs="0" name="NonProfitParticipants_CustomFieldDecimalValue5_Item5" type="xs:decimal"/>
            <xs:element minOccurs="0" name="NonProfitParticipants_CustomFieldDecimalValue5_Item6" type="xs:decimal"/>
            <xs:element minOccurs="0" name="NonProfitParticipants_CustomFieldDecimalValue5_Item7" type="xs:decimal"/>
            <xs:element minOccurs="0" name="NonProfitParticipants_CustomFieldDecimalValue5_Item8" type="xs:decimal"/>
            <xs:element minOccurs="0" name="NonProfitParticipants_CustomFieldDecimalValue5_Item9" type="xs:decimal"/>
            <xs:element minOccurs="0" name="NonProfitParticipants_CustomFieldDecimalValue5_Item10" type="xs:decimal"/>
            <xs:element minOccurs="0" name="NonProfitParticipants_CustomFieldNumericValue1_Item1" type="xs:decimal"/>
            <xs:element minOccurs="0" name="NonProfitParticipants_CustomFieldNumericValue1_Item2" type="xs:decimal"/>
            <xs:element minOccurs="0" name="NonProfitParticipants_CustomFieldNumericValue1_Item3" type="xs:decimal"/>
            <xs:element minOccurs="0" name="NonProfitParticipants_CustomFieldNumericValue1_Item4" type="xs:decimal"/>
            <xs:element minOccurs="0" name="NonProfitParticipants_CustomFieldNumericValue1_Item5" type="xs:decimal"/>
            <xs:element minOccurs="0" name="NonProfitParticipants_CustomFieldNumericValue1_Item6" type="xs:decimal"/>
            <xs:element minOccurs="0" name="NonProfitParticipants_CustomFieldNumericValue1_Item7" type="xs:decimal"/>
            <xs:element minOccurs="0" name="NonProfitParticipants_CustomFieldNumericValue1_Item8" type="xs:decimal"/>
            <xs:element minOccurs="0" name="NonProfitParticipants_CustomFieldNumericValue1_Item9" type="xs:decimal"/>
            <xs:element minOccurs="0" name="NonProfitParticipants_CustomFieldNumericValue1_Item10" type="xs:decimal"/>
            <xs:element minOccurs="0" name="NonProfitParticipants_CustomFieldNumericValue2_Item1" type="xs:decimal"/>
            <xs:element minOccurs="0" name="NonProfitParticipants_CustomFieldNumericValue2_Item2" type="xs:decimal"/>
            <xs:element minOccurs="0" name="NonProfitParticipants_CustomFieldNumericValue2_Item3" type="xs:decimal"/>
            <xs:element minOccurs="0" name="NonProfitParticipants_CustomFieldNumericValue2_Item4" type="xs:decimal"/>
            <xs:element minOccurs="0" name="NonProfitParticipants_CustomFieldNumericValue2_Item5" type="xs:decimal"/>
            <xs:element minOccurs="0" name="NonProfitParticipants_CustomFieldNumericValue2_Item6" type="xs:decimal"/>
            <xs:element minOccurs="0" name="NonProfitParticipants_CustomFieldNumericValue2_Item7" type="xs:decimal"/>
            <xs:element minOccurs="0" name="NonProfitParticipants_CustomFieldNumericValue2_Item8" type="xs:decimal"/>
            <xs:element minOccurs="0" name="NonProfitParticipants_CustomFieldNumericValue2_Item9" type="xs:decimal"/>
            <xs:element minOccurs="0" name="NonProfitParticipants_CustomFieldNumericValue2_Item10" type="xs:decimal"/>
            <xs:element minOccurs="0" name="NonProfitParticipants_CustomFieldNumericValue3_Item1" type="xs:decimal"/>
            <xs:element minOccurs="0" name="NonProfitParticipants_CustomFieldNumericValue3_Item2" type="xs:decimal"/>
            <xs:element minOccurs="0" name="NonProfitParticipants_CustomFieldNumericValue3_Item3" type="xs:decimal"/>
            <xs:element minOccurs="0" name="NonProfitParticipants_CustomFieldNumericValue3_Item4" type="xs:decimal"/>
            <xs:element minOccurs="0" name="NonProfitParticipants_CustomFieldNumericValue3_Item5" type="xs:decimal"/>
            <xs:element minOccurs="0" name="NonProfitParticipants_CustomFieldNumericValue3_Item6" type="xs:decimal"/>
            <xs:element minOccurs="0" name="NonProfitParticipants_CustomFieldNumericValue3_Item7" type="xs:decimal"/>
            <xs:element minOccurs="0" name="NonProfitParticipants_CustomFieldNumericValue3_Item8" type="xs:decimal"/>
            <xs:element minOccurs="0" name="NonProfitParticipants_CustomFieldNumericValue3_Item9" type="xs:decimal"/>
            <xs:element minOccurs="0" name="NonProfitParticipants_CustomFieldNumericValue3_Item10" type="xs:decimal"/>
            <xs:element minOccurs="0" name="NonProfitParticipants_CustomFieldNumericValue4_Item1" type="xs:decimal"/>
            <xs:element minOccurs="0" name="NonProfitParticipants_CustomFieldNumericValue4_Item2" type="xs:decimal"/>
            <xs:element minOccurs="0" name="NonProfitParticipants_CustomFieldNumericValue4_Item3" type="xs:decimal"/>
            <xs:element minOccurs="0" name="NonProfitParticipants_CustomFieldNumericValue4_Item4" type="xs:decimal"/>
            <xs:element minOccurs="0" name="NonProfitParticipants_CustomFieldNumericValue4_Item5" type="xs:decimal"/>
            <xs:element minOccurs="0" name="NonProfitParticipants_CustomFieldNumericValue4_Item6" type="xs:decimal"/>
            <xs:element minOccurs="0" name="NonProfitParticipants_CustomFieldNumericValue4_Item7" type="xs:decimal"/>
            <xs:element minOccurs="0" name="NonProfitParticipants_CustomFieldNumericValue4_Item8" type="xs:decimal"/>
            <xs:element minOccurs="0" name="NonProfitParticipants_CustomFieldNumericValue4_Item9" type="xs:decimal"/>
            <xs:element minOccurs="0" name="NonProfitParticipants_CustomFieldNumericValue4_Item10" type="xs:decimal"/>
            <xs:element minOccurs="0" name="NonProfitParticipants_CustomFieldNumericValue5_Item1" type="xs:decimal"/>
            <xs:element minOccurs="0" name="NonProfitParticipants_CustomFieldNumericValue5_Item2" type="xs:decimal"/>
            <xs:element minOccurs="0" name="NonProfitParticipants_CustomFieldNumericValue5_Item3" type="xs:decimal"/>
            <xs:element minOccurs="0" name="NonProfitParticipants_CustomFieldNumericValue5_Item4" type="xs:decimal"/>
            <xs:element minOccurs="0" name="NonProfitParticipants_CustomFieldNumericValue5_Item5" type="xs:decimal"/>
            <xs:element minOccurs="0" name="NonProfitParticipants_CustomFieldNumericValue5_Item6" type="xs:decimal"/>
            <xs:element minOccurs="0" name="NonProfitParticipants_CustomFieldNumericValue5_Item7" type="xs:decimal"/>
            <xs:element minOccurs="0" name="NonProfitParticipants_CustomFieldNumericValue5_Item8" type="xs:decimal"/>
            <xs:element minOccurs="0" name="NonProfitParticipants_CustomFieldNumericValue5_Item9" type="xs:decimal"/>
            <xs:element minOccurs="0" name="NonProfitParticipants_CustomFieldNumericValue5_Item10" type="xs:decimal"/>
            <xs:element minOccurs="0" name="NonProfitParticipants_CustomFieldTextValue1_Item1" type="xs:string"/>
            <xs:element minOccurs="0" name="NonProfitParticipants_CustomFieldTextValue1_Item2" type="xs:string"/>
            <xs:element minOccurs="0" name="NonProfitParticipants_CustomFieldTextValue1_Item3" type="xs:string"/>
            <xs:element minOccurs="0" name="NonProfitParticipants_CustomFieldTextValue1_Item4" type="xs:string"/>
            <xs:element minOccurs="0" name="NonProfitParticipants_CustomFieldTextValue1_Item5" type="xs:string"/>
            <xs:element minOccurs="0" name="NonProfitParticipants_CustomFieldTextValue1_Item6" type="xs:string"/>
            <xs:element minOccurs="0" name="NonProfitParticipants_CustomFieldTextValue1_Item7" type="xs:string"/>
            <xs:element minOccurs="0" name="NonProfitParticipants_CustomFieldTextValue1_Item8" type="xs:string"/>
            <xs:element minOccurs="0" name="NonProfitParticipants_CustomFieldTextValue1_Item9" type="xs:string"/>
            <xs:element minOccurs="0" name="NonProfitParticipants_CustomFieldTextValue1_Item10" type="xs:string"/>
            <xs:element minOccurs="0" name="NonProfitParticipants_CustomFieldTextValue10_Item1" type="xs:string"/>
            <xs:element minOccurs="0" name="NonProfitParticipants_CustomFieldTextValue10_Item2" type="xs:string"/>
            <xs:element minOccurs="0" name="NonProfitParticipants_CustomFieldTextValue10_Item3" type="xs:string"/>
            <xs:element minOccurs="0" name="NonProfitParticipants_CustomFieldTextValue10_Item4" type="xs:string"/>
            <xs:element minOccurs="0" name="NonProfitParticipants_CustomFieldTextValue10_Item5" type="xs:string"/>
            <xs:element minOccurs="0" name="NonProfitParticipants_CustomFieldTextValue10_Item6" type="xs:string"/>
            <xs:element minOccurs="0" name="NonProfitParticipants_CustomFieldTextValue10_Item7" type="xs:string"/>
            <xs:element minOccurs="0" name="NonProfitParticipants_CustomFieldTextValue10_Item8" type="xs:string"/>
            <xs:element minOccurs="0" name="NonProfitParticipants_CustomFieldTextValue10_Item9" type="xs:string"/>
            <xs:element minOccurs="0" name="NonProfitParticipants_CustomFieldTextValue10_Item10" type="xs:string"/>
            <xs:element minOccurs="0" name="NonProfitParticipants_CustomFieldTextValue11_Item1" type="xs:string"/>
            <xs:element minOccurs="0" name="NonProfitParticipants_CustomFieldTextValue11_Item2" type="xs:string"/>
            <xs:element minOccurs="0" name="NonProfitParticipants_CustomFieldTextValue11_Item3" type="xs:string"/>
            <xs:element minOccurs="0" name="NonProfitParticipants_CustomFieldTextValue11_Item4" type="xs:string"/>
            <xs:element minOccurs="0" name="NonProfitParticipants_CustomFieldTextValue11_Item5" type="xs:string"/>
            <xs:element minOccurs="0" name="NonProfitParticipants_CustomFieldTextValue11_Item6" type="xs:string"/>
            <xs:element minOccurs="0" name="NonProfitParticipants_CustomFieldTextValue11_Item7" type="xs:string"/>
            <xs:element minOccurs="0" name="NonProfitParticipants_CustomFieldTextValue11_Item8" type="xs:string"/>
            <xs:element minOccurs="0" name="NonProfitParticipants_CustomFieldTextValue11_Item9" type="xs:string"/>
            <xs:element minOccurs="0" name="NonProfitParticipants_CustomFieldTextValue11_Item10" type="xs:string"/>
            <xs:element minOccurs="0" name="NonProfitParticipants_CustomFieldTextValue12_Item1" type="xs:string"/>
            <xs:element minOccurs="0" name="NonProfitParticipants_CustomFieldTextValue12_Item2" type="xs:string"/>
            <xs:element minOccurs="0" name="NonProfitParticipants_CustomFieldTextValue12_Item3" type="xs:string"/>
            <xs:element minOccurs="0" name="NonProfitParticipants_CustomFieldTextValue12_Item4" type="xs:string"/>
            <xs:element minOccurs="0" name="NonProfitParticipants_CustomFieldTextValue12_Item5" type="xs:string"/>
            <xs:element minOccurs="0" name="NonProfitParticipants_CustomFieldTextValue12_Item6" type="xs:string"/>
            <xs:element minOccurs="0" name="NonProfitParticipants_CustomFieldTextValue12_Item7" type="xs:string"/>
            <xs:element minOccurs="0" name="NonProfitParticipants_CustomFieldTextValue12_Item8" type="xs:string"/>
            <xs:element minOccurs="0" name="NonProfitParticipants_CustomFieldTextValue12_Item9" type="xs:string"/>
            <xs:element minOccurs="0" name="NonProfitParticipants_CustomFieldTextValue12_Item10" type="xs:string"/>
            <xs:element minOccurs="0" name="NonProfitParticipants_CustomFieldTextValue13_Item1" type="xs:string"/>
            <xs:element minOccurs="0" name="NonProfitParticipants_CustomFieldTextValue13_Item2" type="xs:string"/>
            <xs:element minOccurs="0" name="NonProfitParticipants_CustomFieldTextValue13_Item3" type="xs:string"/>
            <xs:element minOccurs="0" name="NonProfitParticipants_CustomFieldTextValue13_Item4" type="xs:string"/>
            <xs:element minOccurs="0" name="NonProfitParticipants_CustomFieldTextValue13_Item5" type="xs:string"/>
            <xs:element minOccurs="0" name="NonProfitParticipants_CustomFieldTextValue13_Item6" type="xs:string"/>
            <xs:element minOccurs="0" name="NonProfitParticipants_CustomFieldTextValue13_Item7" type="xs:string"/>
            <xs:element minOccurs="0" name="NonProfitParticipants_CustomFieldTextValue13_Item8" type="xs:string"/>
            <xs:element minOccurs="0" name="NonProfitParticipants_CustomFieldTextValue13_Item9" type="xs:string"/>
            <xs:element minOccurs="0" name="NonProfitParticipants_CustomFieldTextValue13_Item10" type="xs:string"/>
            <xs:element minOccurs="0" name="NonProfitParticipants_CustomFieldTextValue14_Item1" type="xs:string"/>
            <xs:element minOccurs="0" name="NonProfitParticipants_CustomFieldTextValue14_Item2" type="xs:string"/>
            <xs:element minOccurs="0" name="NonProfitParticipants_CustomFieldTextValue14_Item3" type="xs:string"/>
            <xs:element minOccurs="0" name="NonProfitParticipants_CustomFieldTextValue14_Item4" type="xs:string"/>
            <xs:element minOccurs="0" name="NonProfitParticipants_CustomFieldTextValue14_Item5" type="xs:string"/>
            <xs:element minOccurs="0" name="NonProfitParticipants_CustomFieldTextValue14_Item6" type="xs:string"/>
            <xs:element minOccurs="0" name="NonProfitParticipants_CustomFieldTextValue14_Item7" type="xs:string"/>
            <xs:element minOccurs="0" name="NonProfitParticipants_CustomFieldTextValue14_Item8" type="xs:string"/>
            <xs:element minOccurs="0" name="NonProfitParticipants_CustomFieldTextValue14_Item9" type="xs:string"/>
            <xs:element minOccurs="0" name="NonProfitParticipants_CustomFieldTextValue14_Item10" type="xs:string"/>
            <xs:element minOccurs="0" name="NonProfitParticipants_CustomFieldTextValue15_Item1" type="xs:string"/>
            <xs:element minOccurs="0" name="NonProfitParticipants_CustomFieldTextValue15_Item2" type="xs:string"/>
            <xs:element minOccurs="0" name="NonProfitParticipants_CustomFieldTextValue15_Item3" type="xs:string"/>
            <xs:element minOccurs="0" name="NonProfitParticipants_CustomFieldTextValue15_Item4" type="xs:string"/>
            <xs:element minOccurs="0" name="NonProfitParticipants_CustomFieldTextValue15_Item5" type="xs:string"/>
            <xs:element minOccurs="0" name="NonProfitParticipants_CustomFieldTextValue15_Item6" type="xs:string"/>
            <xs:element minOccurs="0" name="NonProfitParticipants_CustomFieldTextValue15_Item7" type="xs:string"/>
            <xs:element minOccurs="0" name="NonProfitParticipants_CustomFieldTextValue15_Item8" type="xs:string"/>
            <xs:element minOccurs="0" name="NonProfitParticipants_CustomFieldTextValue15_Item9" type="xs:string"/>
            <xs:element minOccurs="0" name="NonProfitParticipants_CustomFieldTextValue15_Item10" type="xs:string"/>
            <xs:element minOccurs="0" name="NonProfitParticipants_CustomFieldTextValue2_Item1" type="xs:string"/>
            <xs:element minOccurs="0" name="NonProfitParticipants_CustomFieldTextValue2_Item2" type="xs:string"/>
            <xs:element minOccurs="0" name="NonProfitParticipants_CustomFieldTextValue2_Item3" type="xs:string"/>
            <xs:element minOccurs="0" name="NonProfitParticipants_CustomFieldTextValue2_Item4" type="xs:string"/>
            <xs:element minOccurs="0" name="NonProfitParticipants_CustomFieldTextValue2_Item5" type="xs:string"/>
            <xs:element minOccurs="0" name="NonProfitParticipants_CustomFieldTextValue2_Item6" type="xs:string"/>
            <xs:element minOccurs="0" name="NonProfitParticipants_CustomFieldTextValue2_Item7" type="xs:string"/>
            <xs:element minOccurs="0" name="NonProfitParticipants_CustomFieldTextValue2_Item8" type="xs:string"/>
            <xs:element minOccurs="0" name="NonProfitParticipants_CustomFieldTextValue2_Item9" type="xs:string"/>
            <xs:element minOccurs="0" name="NonProfitParticipants_CustomFieldTextValue2_Item10" type="xs:string"/>
            <xs:element minOccurs="0" name="NonProfitParticipants_CustomFieldTextValue3_Item1" type="xs:string"/>
            <xs:element minOccurs="0" name="NonProfitParticipants_CustomFieldTextValue3_Item2" type="xs:string"/>
            <xs:element minOccurs="0" name="NonProfitParticipants_CustomFieldTextValue3_Item3" type="xs:string"/>
            <xs:element minOccurs="0" name="NonProfitParticipants_CustomFieldTextValue3_Item4" type="xs:string"/>
            <xs:element minOccurs="0" name="NonProfitParticipants_CustomFieldTextValue3_Item5" type="xs:string"/>
            <xs:element minOccurs="0" name="NonProfitParticipants_CustomFieldTextValue3_Item6" type="xs:string"/>
            <xs:element minOccurs="0" name="NonProfitParticipants_CustomFieldTextValue3_Item7" type="xs:string"/>
            <xs:element minOccurs="0" name="NonProfitParticipants_CustomFieldTextValue3_Item8" type="xs:string"/>
            <xs:element minOccurs="0" name="NonProfitParticipants_CustomFieldTextValue3_Item9" type="xs:string"/>
            <xs:element minOccurs="0" name="NonProfitParticipants_CustomFieldTextValue3_Item10" type="xs:string"/>
            <xs:element minOccurs="0" name="NonProfitParticipants_CustomFieldTextValue4_Item1" type="xs:string"/>
            <xs:element minOccurs="0" name="NonProfitParticipants_CustomFieldTextValue4_Item2" type="xs:string"/>
            <xs:element minOccurs="0" name="NonProfitParticipants_CustomFieldTextValue4_Item3" type="xs:string"/>
            <xs:element minOccurs="0" name="NonProfitParticipants_CustomFieldTextValue4_Item4" type="xs:string"/>
            <xs:element minOccurs="0" name="NonProfitParticipants_CustomFieldTextValue4_Item5" type="xs:string"/>
            <xs:element minOccurs="0" name="NonProfitParticipants_CustomFieldTextValue4_Item6" type="xs:string"/>
            <xs:element minOccurs="0" name="NonProfitParticipants_CustomFieldTextValue4_Item7" type="xs:string"/>
            <xs:element minOccurs="0" name="NonProfitParticipants_CustomFieldTextValue4_Item8" type="xs:string"/>
            <xs:element minOccurs="0" name="NonProfitParticipants_CustomFieldTextValue4_Item9" type="xs:string"/>
            <xs:element minOccurs="0" name="NonProfitParticipants_CustomFieldTextValue4_Item10" type="xs:string"/>
            <xs:element minOccurs="0" name="NonProfitParticipants_CustomFieldTextValue5_Item1" type="xs:string"/>
            <xs:element minOccurs="0" name="NonProfitParticipants_CustomFieldTextValue5_Item2" type="xs:string"/>
            <xs:element minOccurs="0" name="NonProfitParticipants_CustomFieldTextValue5_Item3" type="xs:string"/>
            <xs:element minOccurs="0" name="NonProfitParticipants_CustomFieldTextValue5_Item4" type="xs:string"/>
            <xs:element minOccurs="0" name="NonProfitParticipants_CustomFieldTextValue5_Item5" type="xs:string"/>
            <xs:element minOccurs="0" name="NonProfitParticipants_CustomFieldTextValue5_Item6" type="xs:string"/>
            <xs:element minOccurs="0" name="NonProfitParticipants_CustomFieldTextValue5_Item7" type="xs:string"/>
            <xs:element minOccurs="0" name="NonProfitParticipants_CustomFieldTextValue5_Item8" type="xs:string"/>
            <xs:element minOccurs="0" name="NonProfitParticipants_CustomFieldTextValue5_Item9" type="xs:string"/>
            <xs:element minOccurs="0" name="NonProfitParticipants_CustomFieldTextValue5_Item10" type="xs:string"/>
            <xs:element minOccurs="0" name="NonProfitParticipants_CustomFieldTextValue6_Item1" type="xs:string"/>
            <xs:element minOccurs="0" name="NonProfitParticipants_CustomFieldTextValue6_Item2" type="xs:string"/>
            <xs:element minOccurs="0" name="NonProfitParticipants_CustomFieldTextValue6_Item3" type="xs:string"/>
            <xs:element minOccurs="0" name="NonProfitParticipants_CustomFieldTextValue6_Item4" type="xs:string"/>
            <xs:element minOccurs="0" name="NonProfitParticipants_CustomFieldTextValue6_Item5" type="xs:string"/>
            <xs:element minOccurs="0" name="NonProfitParticipants_CustomFieldTextValue6_Item6" type="xs:string"/>
            <xs:element minOccurs="0" name="NonProfitParticipants_CustomFieldTextValue6_Item7" type="xs:string"/>
            <xs:element minOccurs="0" name="NonProfitParticipants_CustomFieldTextValue6_Item8" type="xs:string"/>
            <xs:element minOccurs="0" name="NonProfitParticipants_CustomFieldTextValue6_Item9" type="xs:string"/>
            <xs:element minOccurs="0" name="NonProfitParticipants_CustomFieldTextValue6_Item10" type="xs:string"/>
            <xs:element minOccurs="0" name="NonProfitParticipants_CustomFieldTextValue7_Item1" type="xs:string"/>
            <xs:element minOccurs="0" name="NonProfitParticipants_CustomFieldTextValue7_Item2" type="xs:string"/>
            <xs:element minOccurs="0" name="NonProfitParticipants_CustomFieldTextValue7_Item3" type="xs:string"/>
            <xs:element minOccurs="0" name="NonProfitParticipants_CustomFieldTextValue7_Item4" type="xs:string"/>
            <xs:element minOccurs="0" name="NonProfitParticipants_CustomFieldTextValue7_Item5" type="xs:string"/>
            <xs:element minOccurs="0" name="NonProfitParticipants_CustomFieldTextValue7_Item6" type="xs:string"/>
            <xs:element minOccurs="0" name="NonProfitParticipants_CustomFieldTextValue7_Item7" type="xs:string"/>
            <xs:element minOccurs="0" name="NonProfitParticipants_CustomFieldTextValue7_Item8" type="xs:string"/>
            <xs:element minOccurs="0" name="NonProfitParticipants_CustomFieldTextValue7_Item9" type="xs:string"/>
            <xs:element minOccurs="0" name="NonProfitParticipants_CustomFieldTextValue7_Item10" type="xs:string"/>
            <xs:element minOccurs="0" name="NonProfitParticipants_CustomFieldTextValue8_Item1" type="xs:string"/>
            <xs:element minOccurs="0" name="NonProfitParticipants_CustomFieldTextValue8_Item2" type="xs:string"/>
            <xs:element minOccurs="0" name="NonProfitParticipants_CustomFieldTextValue8_Item3" type="xs:string"/>
            <xs:element minOccurs="0" name="NonProfitParticipants_CustomFieldTextValue8_Item4" type="xs:string"/>
            <xs:element minOccurs="0" name="NonProfitParticipants_CustomFieldTextValue8_Item5" type="xs:string"/>
            <xs:element minOccurs="0" name="NonProfitParticipants_CustomFieldTextValue8_Item6" type="xs:string"/>
            <xs:element minOccurs="0" name="NonProfitParticipants_CustomFieldTextValue8_Item7" type="xs:string"/>
            <xs:element minOccurs="0" name="NonProfitParticipants_CustomFieldTextValue8_Item8" type="xs:string"/>
            <xs:element minOccurs="0" name="NonProfitParticipants_CustomFieldTextValue8_Item9" type="xs:string"/>
            <xs:element minOccurs="0" name="NonProfitParticipants_CustomFieldTextValue8_Item10" type="xs:string"/>
            <xs:element minOccurs="0" name="NonProfitParticipants_CustomFieldTextValue9_Item1" type="xs:string"/>
            <xs:element minOccurs="0" name="NonProfitParticipants_CustomFieldTextValue9_Item2" type="xs:string"/>
            <xs:element minOccurs="0" name="NonProfitParticipants_CustomFieldTextValue9_Item3" type="xs:string"/>
            <xs:element minOccurs="0" name="NonProfitParticipants_CustomFieldTextValue9_Item4" type="xs:string"/>
            <xs:element minOccurs="0" name="NonProfitParticipants_CustomFieldTextValue9_Item5" type="xs:string"/>
            <xs:element minOccurs="0" name="NonProfitParticipants_CustomFieldTextValue9_Item6" type="xs:string"/>
            <xs:element minOccurs="0" name="NonProfitParticipants_CustomFieldTextValue9_Item7" type="xs:string"/>
            <xs:element minOccurs="0" name="NonProfitParticipants_CustomFieldTextValue9_Item8" type="xs:string"/>
            <xs:element minOccurs="0" name="NonProfitParticipants_CustomFieldTextValue9_Item9" type="xs:string"/>
            <xs:element minOccurs="0" name="NonProfitParticipants_CustomFieldTextValue9_Item10" type="xs:string"/>
            <xs:element minOccurs="0" name="NonProfitParticipants_EntityContacts_City_Item1" type="xs:string"/>
            <xs:element minOccurs="0" name="NonProfitParticipants_EntityContacts_City_Item2" type="xs:string"/>
            <xs:element minOccurs="0" name="NonProfitParticipants_EntityContacts_City_Item3" type="xs:string"/>
            <xs:element minOccurs="0" name="NonProfitParticipants_EntityContacts_City_Item4" type="xs:string"/>
            <xs:element minOccurs="0" name="NonProfitParticipants_EntityContacts_City_Item5" type="xs:string"/>
            <xs:element minOccurs="0" name="NonProfitParticipants_EntityContacts_City_Item6" type="xs:string"/>
            <xs:element minOccurs="0" name="NonProfitParticipants_EntityContacts_City_Item7" type="xs:string"/>
            <xs:element minOccurs="0" name="NonProfitParticipants_EntityContacts_City_Item8" type="xs:string"/>
            <xs:element minOccurs="0" name="NonProfitParticipants_EntityContacts_City_Item9" type="xs:string"/>
            <xs:element minOccurs="0" name="NonProfitParticipants_EntityContacts_City_Item10" type="xs:string"/>
            <xs:element minOccurs="0" name="NonProfitParticipants_EntityContacts_County_Item1" type="xs:string"/>
            <xs:element minOccurs="0" name="NonProfitParticipants_EntityContacts_County_Item2" type="xs:string"/>
            <xs:element minOccurs="0" name="NonProfitParticipants_EntityContacts_County_Item3" type="xs:string"/>
            <xs:element minOccurs="0" name="NonProfitParticipants_EntityContacts_County_Item4" type="xs:string"/>
            <xs:element minOccurs="0" name="NonProfitParticipants_EntityContacts_County_Item5" type="xs:string"/>
            <xs:element minOccurs="0" name="NonProfitParticipants_EntityContacts_County_Item6" type="xs:string"/>
            <xs:element minOccurs="0" name="NonProfitParticipants_EntityContacts_County_Item7" type="xs:string"/>
            <xs:element minOccurs="0" name="NonProfitParticipants_EntityContacts_County_Item8" type="xs:string"/>
            <xs:element minOccurs="0" name="NonProfitParticipants_EntityContacts_County_Item9" type="xs:string"/>
            <xs:element minOccurs="0" name="NonProfitParticipants_EntityContacts_County_Item10" type="xs:string"/>
            <xs:element minOccurs="0" name="NonProfitParticipants_EntityContacts_Email_Item1" type="xs:string"/>
            <xs:element minOccurs="0" name="NonProfitParticipants_EntityContacts_Email_Item2" type="xs:string"/>
            <xs:element minOccurs="0" name="NonProfitParticipants_EntityContacts_Email_Item3" type="xs:string"/>
            <xs:element minOccurs="0" name="NonProfitParticipants_EntityContacts_Email_Item4" type="xs:string"/>
            <xs:element minOccurs="0" name="NonProfitParticipants_EntityContacts_Email_Item5" type="xs:string"/>
            <xs:element minOccurs="0" name="NonProfitParticipants_EntityContacts_Email_Item6" type="xs:string"/>
            <xs:element minOccurs="0" name="NonProfitParticipants_EntityContacts_Email_Item7" type="xs:string"/>
            <xs:element minOccurs="0" name="NonProfitParticipants_EntityContacts_Email_Item8" type="xs:string"/>
            <xs:element minOccurs="0" name="NonProfitParticipants_EntityContacts_Email_Item9" type="xs:string"/>
            <xs:element minOccurs="0" name="NonProfitParticipants_EntityContacts_Email_Item10" type="xs:string"/>
            <xs:element minOccurs="0" name="NonProfitParticipants_EntityContacts_Fax_Item1" type="xs:string"/>
            <xs:element minOccurs="0" name="NonProfitParticipants_EntityContacts_Fax_Item2" type="xs:string"/>
            <xs:element minOccurs="0" name="NonProfitParticipants_EntityContacts_Fax_Item3" type="xs:string"/>
            <xs:element minOccurs="0" name="NonProfitParticipants_EntityContacts_Fax_Item4" type="xs:string"/>
            <xs:element minOccurs="0" name="NonProfitParticipants_EntityContacts_Fax_Item5" type="xs:string"/>
            <xs:element minOccurs="0" name="NonProfitParticipants_EntityContacts_Fax_Item6" type="xs:string"/>
            <xs:element minOccurs="0" name="NonProfitParticipants_EntityContacts_Fax_Item7" type="xs:string"/>
            <xs:element minOccurs="0" name="NonProfitParticipants_EntityContacts_Fax_Item8" type="xs:string"/>
            <xs:element minOccurs="0" name="NonProfitParticipants_EntityContacts_Fax_Item9" type="xs:string"/>
            <xs:element minOccurs="0" name="NonProfitParticipants_EntityContacts_Fax_Item10" type="xs:string"/>
            <xs:element minOccurs="0" name="NonProfitParticipants_EntityContacts_FirstName_Item1" type="xs:string"/>
            <xs:element minOccurs="0" name="NonProfitParticipants_EntityContacts_FirstName_Item2" type="xs:string"/>
            <xs:element minOccurs="0" name="NonProfitParticipants_EntityContacts_FirstName_Item3" type="xs:string"/>
            <xs:element minOccurs="0" name="NonProfitParticipants_EntityContacts_FirstName_Item4" type="xs:string"/>
            <xs:element minOccurs="0" name="NonProfitParticipants_EntityContacts_FirstName_Item5" type="xs:string"/>
            <xs:element minOccurs="0" name="NonProfitParticipants_EntityContacts_FirstName_Item6" type="xs:string"/>
            <xs:element minOccurs="0" name="NonProfitParticipants_EntityContacts_FirstName_Item7" type="xs:string"/>
            <xs:element minOccurs="0" name="NonProfitParticipants_EntityContacts_FirstName_Item8" type="xs:string"/>
            <xs:element minOccurs="0" name="NonProfitParticipants_EntityContacts_FirstName_Item9" type="xs:string"/>
            <xs:element minOccurs="0" name="NonProfitParticipants_EntityContacts_FirstName_Item10" type="xs:string"/>
            <xs:element minOccurs="0" name="NonProfitParticipants_EntityContacts_LastNameOrBusinessName_Item1" type="xs:string"/>
            <xs:element minOccurs="0" name="NonProfitParticipants_EntityContacts_LastNameOrBusinessName_Item2" type="xs:string"/>
            <xs:element minOccurs="0" name="NonProfitParticipants_EntityContacts_LastNameOrBusinessName_Item3" type="xs:string"/>
            <xs:element minOccurs="0" name="NonProfitParticipants_EntityContacts_LastNameOrBusinessName_Item4" type="xs:string"/>
            <xs:element minOccurs="0" name="NonProfitParticipants_EntityContacts_LastNameOrBusinessName_Item5" type="xs:string"/>
            <xs:element minOccurs="0" name="NonProfitParticipants_EntityContacts_LastNameOrBusinessName_Item6" type="xs:string"/>
            <xs:element minOccurs="0" name="NonProfitParticipants_EntityContacts_LastNameOrBusinessName_Item7" type="xs:string"/>
            <xs:element minOccurs="0" name="NonProfitParticipants_EntityContacts_LastNameOrBusinessName_Item8" type="xs:string"/>
            <xs:element minOccurs="0" name="NonProfitParticipants_EntityContacts_LastNameOrBusinessName_Item9" type="xs:string"/>
            <xs:element minOccurs="0" name="NonProfitParticipants_EntityContacts_LastNameOrBusinessName_Item10" type="xs:string"/>
            <xs:element minOccurs="0" name="NonProfitParticipants_EntityContacts_MI_Item1" type="xs:string"/>
            <xs:element minOccurs="0" name="NonProfitParticipants_EntityContacts_MI_Item2" type="xs:string"/>
            <xs:element minOccurs="0" name="NonProfitParticipants_EntityContacts_MI_Item3" type="xs:string"/>
            <xs:element minOccurs="0" name="NonProfitParticipants_EntityContacts_MI_Item4" type="xs:string"/>
            <xs:element minOccurs="0" name="NonProfitParticipants_EntityContacts_MI_Item5" type="xs:string"/>
            <xs:element minOccurs="0" name="NonProfitParticipants_EntityContacts_MI_Item6" type="xs:string"/>
            <xs:element minOccurs="0" name="NonProfitParticipants_EntityContacts_MI_Item7" type="xs:string"/>
            <xs:element minOccurs="0" name="NonProfitParticipants_EntityContacts_MI_Item8" type="xs:string"/>
            <xs:element minOccurs="0" name="NonProfitParticipants_EntityContacts_MI_Item9" type="xs:string"/>
            <xs:element minOccurs="0" name="NonProfitParticipants_EntityContacts_MI_Item10" type="xs:string"/>
            <xs:element minOccurs="0" name="NonProfitParticipants_EntityContacts_Phone_Item1" type="xs:string"/>
            <xs:element minOccurs="0" name="NonProfitParticipants_EntityContacts_Phone_Item2" type="xs:string"/>
            <xs:element minOccurs="0" name="NonProfitParticipants_EntityContacts_Phone_Item3" type="xs:string"/>
            <xs:element minOccurs="0" name="NonProfitParticipants_EntityContacts_Phone_Item4" type="xs:string"/>
            <xs:element minOccurs="0" name="NonProfitParticipants_EntityContacts_Phone_Item5" type="xs:string"/>
            <xs:element minOccurs="0" name="NonProfitParticipants_EntityContacts_Phone_Item6" type="xs:string"/>
            <xs:element minOccurs="0" name="NonProfitParticipants_EntityContacts_Phone_Item7" type="xs:string"/>
            <xs:element minOccurs="0" name="NonProfitParticipants_EntityContacts_Phone_Item8" type="xs:string"/>
            <xs:element minOccurs="0" name="NonProfitParticipants_EntityContacts_Phone_Item9" type="xs:string"/>
            <xs:element minOccurs="0" name="NonProfitParticipants_EntityContacts_Phone_Item10" type="xs:string"/>
            <xs:element minOccurs="0" name="NonProfitParticipants_EntityContacts_PrimaryStreet_Item1" type="xs:string"/>
            <xs:element minOccurs="0" name="NonProfitParticipants_EntityContacts_PrimaryStreet_Item2" type="xs:string"/>
            <xs:element minOccurs="0" name="NonProfitParticipants_EntityContacts_PrimaryStreet_Item3" type="xs:string"/>
            <xs:element minOccurs="0" name="NonProfitParticipants_EntityContacts_PrimaryStreet_Item4" type="xs:string"/>
            <xs:element minOccurs="0" name="NonProfitParticipants_EntityContacts_PrimaryStreet_Item5" type="xs:string"/>
            <xs:element minOccurs="0" name="NonProfitParticipants_EntityContacts_PrimaryStreet_Item6" type="xs:string"/>
            <xs:element minOccurs="0" name="NonProfitParticipants_EntityContacts_PrimaryStreet_Item7" type="xs:string"/>
            <xs:element minOccurs="0" name="NonProfitParticipants_EntityContacts_PrimaryStreet_Item8" type="xs:string"/>
            <xs:element minOccurs="0" name="NonProfitParticipants_EntityContacts_PrimaryStreet_Item9" type="xs:string"/>
            <xs:element minOccurs="0" name="NonProfitParticipants_EntityContacts_PrimaryStreet_Item10" type="xs:string"/>
            <xs:element minOccurs="0" name="NonProfitParticipants_EntityContacts_Salutation_Item1" type="xs:string"/>
            <xs:element minOccurs="0" name="NonProfitParticipants_EntityContacts_Salutation_Item2" type="xs:string"/>
            <xs:element minOccurs="0" name="NonProfitParticipants_EntityContacts_Salutation_Item3" type="xs:string"/>
            <xs:element minOccurs="0" name="NonProfitParticipants_EntityContacts_Salutation_Item4" type="xs:string"/>
            <xs:element minOccurs="0" name="NonProfitParticipants_EntityContacts_Salutation_Item5" type="xs:string"/>
            <xs:element minOccurs="0" name="NonProfitParticipants_EntityContacts_Salutation_Item6" type="xs:string"/>
            <xs:element minOccurs="0" name="NonProfitParticipants_EntityContacts_Salutation_Item7" type="xs:string"/>
            <xs:element minOccurs="0" name="NonProfitParticipants_EntityContacts_Salutation_Item8" type="xs:string"/>
            <xs:element minOccurs="0" name="NonProfitParticipants_EntityContacts_Salutation_Item9" type="xs:string"/>
            <xs:element minOccurs="0" name="NonProfitParticipants_EntityContacts_Salutation_Item10" type="xs:string"/>
            <xs:element minOccurs="0" name="NonProfitParticipants_EntityContacts_SecondaryStreet_Item1" type="xs:string"/>
            <xs:element minOccurs="0" name="NonProfitParticipants_EntityContacts_SecondaryStreet_Item2" type="xs:string"/>
            <xs:element minOccurs="0" name="NonProfitParticipants_EntityContacts_SecondaryStreet_Item3" type="xs:string"/>
            <xs:element minOccurs="0" name="NonProfitParticipants_EntityContacts_SecondaryStreet_Item4" type="xs:string"/>
            <xs:element minOccurs="0" name="NonProfitParticipants_EntityContacts_SecondaryStreet_Item5" type="xs:string"/>
            <xs:element minOccurs="0" name="NonProfitParticipants_EntityContacts_SecondaryStreet_Item6" type="xs:string"/>
            <xs:element minOccurs="0" name="NonProfitParticipants_EntityContacts_SecondaryStreet_Item7" type="xs:string"/>
            <xs:element minOccurs="0" name="NonProfitParticipants_EntityContacts_SecondaryStreet_Item8" type="xs:string"/>
            <xs:element minOccurs="0" name="NonProfitParticipants_EntityContacts_SecondaryStreet_Item9" type="xs:string"/>
            <xs:element minOccurs="0" name="NonProfitParticipants_EntityContacts_SecondaryStreet_Item10" type="xs:string"/>
            <xs:element minOccurs="0" name="NonProfitParticipants_EntityContacts_State_Item1" type="xs:string"/>
            <xs:element minOccurs="0" name="NonProfitParticipants_EntityContacts_State_Item2" type="xs:string"/>
            <xs:element minOccurs="0" name="NonProfitParticipants_EntityContacts_State_Item3" type="xs:string"/>
            <xs:element minOccurs="0" name="NonProfitParticipants_EntityContacts_State_Item4" type="xs:string"/>
            <xs:element minOccurs="0" name="NonProfitParticipants_EntityContacts_State_Item5" type="xs:string"/>
            <xs:element minOccurs="0" name="NonProfitParticipants_EntityContacts_State_Item6" type="xs:string"/>
            <xs:element minOccurs="0" name="NonProfitParticipants_EntityContacts_State_Item7" type="xs:string"/>
            <xs:element minOccurs="0" name="NonProfitParticipants_EntityContacts_State_Item8" type="xs:string"/>
            <xs:element minOccurs="0" name="NonProfitParticipants_EntityContacts_State_Item9" type="xs:string"/>
            <xs:element minOccurs="0" name="NonProfitParticipants_EntityContacts_State_Item10" type="xs:string"/>
            <xs:element minOccurs="0" name="NonProfitParticipants_EntityContacts_Title_Item1" type="xs:string"/>
            <xs:element minOccurs="0" name="NonProfitParticipants_EntityContacts_Title_Item2" type="xs:string"/>
            <xs:element minOccurs="0" name="NonProfitParticipants_EntityContacts_Title_Item3" type="xs:string"/>
            <xs:element minOccurs="0" name="NonProfitParticipants_EntityContacts_Title_Item4" type="xs:string"/>
            <xs:element minOccurs="0" name="NonProfitParticipants_EntityContacts_Title_Item5" type="xs:string"/>
            <xs:element minOccurs="0" name="NonProfitParticipants_EntityContacts_Title_Item6" type="xs:string"/>
            <xs:element minOccurs="0" name="NonProfitParticipants_EntityContacts_Title_Item7" type="xs:string"/>
            <xs:element minOccurs="0" name="NonProfitParticipants_EntityContacts_Title_Item8" type="xs:string"/>
            <xs:element minOccurs="0" name="NonProfitParticipants_EntityContacts_Title_Item9" type="xs:string"/>
            <xs:element minOccurs="0" name="NonProfitParticipants_EntityContacts_Title_Item10" type="xs:string"/>
            <xs:element minOccurs="0" name="NonProfitParticipants_EntityContacts_Zip_Item1" type="xs:string"/>
            <xs:element minOccurs="0" name="NonProfitParticipants_EntityContacts_Zip_Item2" type="xs:string"/>
            <xs:element minOccurs="0" name="NonProfitParticipants_EntityContacts_Zip_Item3" type="xs:string"/>
            <xs:element minOccurs="0" name="NonProfitParticipants_EntityContacts_Zip_Item4" type="xs:string"/>
            <xs:element minOccurs="0" name="NonProfitParticipants_EntityContacts_Zip_Item5" type="xs:string"/>
            <xs:element minOccurs="0" name="NonProfitParticipants_EntityContacts_Zip_Item6" type="xs:string"/>
            <xs:element minOccurs="0" name="NonProfitParticipants_EntityContacts_Zip_Item7" type="xs:string"/>
            <xs:element minOccurs="0" name="NonProfitParticipants_EntityContacts_Zip_Item8" type="xs:string"/>
            <xs:element minOccurs="0" name="NonProfitParticipants_EntityContacts_Zip_Item9" type="xs:string"/>
            <xs:element minOccurs="0" name="NonProfitParticipants_EntityContacts_Zip_Item10" type="xs:string"/>
            <xs:element minOccurs="0" name="OperatingExpenses_CustomFieldBitValue1" type="xs:boolean"/>
            <xs:element minOccurs="0" name="OperatingExpenses_CustomFieldBitValue2" type="xs:boolean"/>
            <xs:element minOccurs="0" name="OperatingExpenses_CustomFieldBitValue3" type="xs:boolean"/>
            <xs:element minOccurs="0" name="OperatingExpenses_CustomFieldBitValue4" type="xs:boolean"/>
            <xs:element minOccurs="0" name="OperatingExpenses_CustomFieldBitValue5" type="xs:boolean"/>
            <xs:element minOccurs="0" name="OperatingExpenses_CustomFieldDateValue1" type="xs:date"/>
            <xs:element minOccurs="0" name="OperatingExpenses_CustomFieldDateValue2" type="xs:date"/>
            <xs:element minOccurs="0" name="OperatingExpenses_CustomFieldDateValue3" type="xs:date"/>
            <xs:element minOccurs="0" name="OperatingExpenses_CustomFieldDateValue4" type="xs:date"/>
            <xs:element minOccurs="0" name="OperatingExpenses_CustomFieldDateValue5" type="xs:date"/>
            <xs:element minOccurs="0" name="OperatingExpenses_CustomFieldDecimalValue1" type="xs:decimal"/>
            <xs:element minOccurs="0" name="OperatingExpenses_CustomFieldDecimalValue2" type="xs:decimal"/>
            <xs:element minOccurs="0" name="OperatingExpenses_CustomFieldDecimalValue3" type="xs:decimal"/>
            <xs:element minOccurs="0" name="OperatingExpenses_CustomFieldDecimalValue4" type="xs:decimal"/>
            <xs:element minOccurs="0" name="OperatingExpenses_CustomFieldDecimalValue5" type="xs:decimal"/>
            <xs:element minOccurs="0" name="OperatingExpenses_CustomFieldNumericValue1" type="xs:decimal"/>
            <xs:element minOccurs="0" name="OperatingExpenses_CustomFieldNumericValue2" type="xs:decimal"/>
            <xs:element minOccurs="0" name="OperatingExpenses_CustomFieldNumericValue3" type="xs:decimal"/>
            <xs:element minOccurs="0" name="OperatingExpenses_CustomFieldNumericValue4" type="xs:decimal"/>
            <xs:element minOccurs="0" name="OperatingExpenses_CustomFieldNumericValue5" type="xs:decimal"/>
            <xs:element minOccurs="0" name="OperatingExpenses_CustomFieldTextValue1" type="xs:string"/>
            <xs:element minOccurs="0" name="OperatingExpenses_CustomFieldTextValue10" type="xs:string"/>
            <xs:element minOccurs="0" name="OperatingExpenses_CustomFieldTextValue11" type="xs:string"/>
            <xs:element minOccurs="0" name="OperatingExpenses_CustomFieldTextValue12" type="xs:string"/>
            <xs:element minOccurs="0" name="OperatingExpenses_CustomFieldTextValue13" type="xs:string"/>
            <xs:element minOccurs="0" name="OperatingExpenses_CustomFieldTextValue14" type="xs:string"/>
            <xs:element minOccurs="0" name="OperatingExpenses_CustomFieldTextValue15" type="xs:string"/>
            <xs:element minOccurs="0" name="OperatingExpenses_CustomFieldTextValue2" type="xs:string"/>
            <xs:element minOccurs="0" name="OperatingExpenses_CustomFieldTextValue3" type="xs:string"/>
            <xs:element minOccurs="0" name="OperatingExpenses_CustomFieldTextValue4" type="xs:string"/>
            <xs:element minOccurs="0" name="OperatingExpenses_CustomFieldTextValue5" type="xs:string"/>
            <xs:element minOccurs="0" name="OperatingExpenses_CustomFieldTextValue6" type="xs:string"/>
            <xs:element minOccurs="0" name="OperatingExpenses_CustomFieldTextValue7" type="xs:string"/>
            <xs:element minOccurs="0" name="OperatingExpenses_CustomFieldTextValue8" type="xs:string"/>
            <xs:element minOccurs="0" name="OperatingExpenses_CustomFieldTextValue9" type="xs:string"/>
            <xs:element minOccurs="0" name="OperatingExpenses_Electrical" type="xs:decimal"/>
            <xs:element minOccurs="0" name="OperatingExpenses_Fuel" type="xs:decimal"/>
            <xs:element minOccurs="0" name="OperatingExpenses_NaturalGas" type="xs:decimal"/>
            <xs:element minOccurs="0" name="OperatingExpenses_Other" type="xs:decimal"/>
            <xs:element minOccurs="0" name="OperatingExpenses_OtherDescription" type="xs:string"/>
            <xs:element minOccurs="0" name="OperatingExpenses_Security" type="xs:decimal"/>
            <xs:element minOccurs="0" name="OperatingExpenses_Trash" type="xs:decimal"/>
            <xs:element minOccurs="0" name="OperatingExpenses_WaterAndSewer" type="xs:decimal"/>
            <xs:element minOccurs="0" name="OwnershipInformation_Contact_City" type="xs:string"/>
            <xs:element minOccurs="0" name="OwnershipInformation_Contact_County" type="xs:string"/>
            <xs:element minOccurs="0" name="OwnershipInformation_Contact_Email" type="xs:string"/>
            <xs:element minOccurs="0" name="OwnershipInformation_Contact_Fax" type="xs:string"/>
            <xs:element minOccurs="0" name="OwnershipInformation_Contact_FirstName" type="xs:string"/>
            <xs:element minOccurs="0" name="OwnershipInformation_Contact_LastNameOrBusinessName" type="xs:string"/>
            <xs:element minOccurs="0" name="OwnershipInformation_Contact_MI" type="xs:string"/>
            <xs:element minOccurs="0" name="OwnershipInformation_Contact_Phone" type="xs:string"/>
            <xs:element minOccurs="0" name="OwnershipInformation_Contact_PrimaryStreet" type="xs:string"/>
            <xs:element minOccurs="0" name="OwnershipInformation_Contact_Salutation" type="xs:string"/>
            <xs:element minOccurs="0" name="OwnershipInformation_Contact_SecondaryStreet" type="xs:string"/>
            <xs:element minOccurs="0" name="OwnershipInformation_Contact_State" type="xs:string"/>
            <xs:element minOccurs="0" name="OwnershipInformation_Contact_TaxID" type="xs:string"/>
            <xs:element minOccurs="0" name="OwnershipInformation_Contact_Title" type="xs:string"/>
            <xs:element minOccurs="0" name="OwnershipInformation_Contact_Zip" type="xs:string"/>
            <xs:element minOccurs="0" name="OwnershipInformation_ContactID" type="xs:int"/>
            <xs:element minOccurs="0" name="OwnershipInformation_CustomFieldBitValue1" type="xs:boolean"/>
            <xs:element minOccurs="0" name="OwnershipInformation_CustomFieldBitValue2" type="xs:boolean"/>
            <xs:element minOccurs="0" name="OwnershipInformation_CustomFieldBitValue3" type="xs:boolean"/>
            <xs:element minOccurs="0" name="OwnershipInformation_CustomFieldBitValue4" type="xs:boolean"/>
            <xs:element minOccurs="0" name="OwnershipInformation_CustomFieldBitValue5" type="xs:boolean"/>
            <xs:element minOccurs="0" name="OwnershipInformation_CustomFieldDateValue1" type="xs:date"/>
            <xs:element minOccurs="0" name="OwnershipInformation_CustomFieldDateValue2" type="xs:date"/>
            <xs:element minOccurs="0" name="OwnershipInformation_CustomFieldDateValue3" type="xs:date"/>
            <xs:element minOccurs="0" name="OwnershipInformation_CustomFieldDateValue4" type="xs:date"/>
            <xs:element minOccurs="0" name="OwnershipInformation_CustomFieldDateValue5" type="xs:date"/>
            <xs:element minOccurs="0" name="OwnershipInformation_CustomFieldDecimalValue1" type="xs:decimal"/>
            <xs:element minOccurs="0" name="OwnershipInformation_CustomFieldDecimalValue2" type="xs:decimal"/>
            <xs:element minOccurs="0" name="OwnershipInformation_CustomFieldDecimalValue3" type="xs:decimal"/>
            <xs:element minOccurs="0" name="OwnershipInformation_CustomFieldDecimalValue4" type="xs:decimal"/>
            <xs:element minOccurs="0" name="OwnershipInformation_CustomFieldDecimalValue5" type="xs:decimal"/>
            <xs:element minOccurs="0" name="OwnershipInformation_CustomFieldNumericValue1" type="xs:decimal"/>
            <xs:element minOccurs="0" name="OwnershipInformation_CustomFieldNumericValue2" type="xs:decimal"/>
            <xs:element minOccurs="0" name="OwnershipInformation_CustomFieldNumericValue3" type="xs:decimal"/>
            <xs:element minOccurs="0" name="OwnershipInformation_CustomFieldNumericValue4" type="xs:decimal"/>
            <xs:element minOccurs="0" name="OwnershipInformation_CustomFieldNumericValue5" type="xs:decimal"/>
            <xs:element minOccurs="0" name="OwnershipInformation_CustomFieldTextValue1" type="xs:string"/>
            <xs:element minOccurs="0" name="OwnershipInformation_CustomFieldTextValue10" type="xs:string"/>
            <xs:element minOccurs="0" name="OwnershipInformation_CustomFieldTextValue11" type="xs:string"/>
            <xs:element minOccurs="0" name="OwnershipInformation_CustomFieldTextValue12" type="xs:string"/>
            <xs:element minOccurs="0" name="OwnershipInformation_CustomFieldTextValue13" type="xs:string"/>
            <xs:element minOccurs="0" name="OwnershipInformation_CustomFieldTextValue14" type="xs:string"/>
            <xs:element minOccurs="0" name="OwnershipInformation_CustomFieldTextValue15" type="xs:string"/>
            <xs:element minOccurs="0" name="OwnershipInformation_CustomFieldTextValue2" type="xs:string"/>
            <xs:element minOccurs="0" name="OwnershipInformation_CustomFieldTextValue3" type="xs:string"/>
            <xs:element minOccurs="0" name="OwnershipInformation_CustomFieldTextValue4" type="xs:string"/>
            <xs:element minOccurs="0" name="OwnershipInformation_CustomFieldTextValue5" type="xs:string"/>
            <xs:element minOccurs="0" name="OwnershipInformation_CustomFieldTextValue6" type="xs:string"/>
            <xs:element minOccurs="0" name="OwnershipInformation_CustomFieldTextValue7" type="xs:string"/>
            <xs:element minOccurs="0" name="OwnershipInformation_CustomFieldTextValue8" type="xs:string"/>
            <xs:element minOccurs="0" name="OwnershipInformation_CustomFieldTextValue9" type="xs:string"/>
            <xs:element minOccurs="0" name="OwnershipInformation_EntityContact_City" type="xs:string"/>
            <xs:element minOccurs="0" name="OwnershipInformation_EntityContact_County" type="xs:string"/>
            <xs:element minOccurs="0" name="OwnershipInformation_EntityContact_Email" type="xs:string"/>
            <xs:element minOccurs="0" name="OwnershipInformation_EntityContact_Fax" type="xs:string"/>
            <xs:element minOccurs="0" name="OwnershipInformation_EntityContact_FirstName" type="xs:string"/>
            <xs:element minOccurs="0" name="OwnershipInformation_EntityContact_LastNameOrBusinessName" type="xs:string"/>
            <xs:element minOccurs="0" name="OwnershipInformation_EntityContact_MI" type="xs:string"/>
            <xs:element minOccurs="0" name="OwnershipInformation_EntityContact_Phone" type="xs:string"/>
            <xs:element minOccurs="0" name="OwnershipInformation_EntityContact_PrimaryStreet" type="xs:string"/>
            <xs:element minOccurs="0" name="OwnershipInformation_EntityContact_Salutation" type="xs:string"/>
            <xs:element minOccurs="0" name="OwnershipInformation_EntityContact_SecondaryStreet" type="xs:string"/>
            <xs:element minOccurs="0" name="OwnershipInformation_EntityContact_State" type="xs:string"/>
            <xs:element minOccurs="0" name="OwnershipInformation_EntityContact_TaxID" type="xs:string"/>
            <xs:element minOccurs="0" name="OwnershipInformation_EntityContact_Title" type="xs:string"/>
            <xs:element minOccurs="0" name="OwnershipInformation_EntityContact_Zip" type="xs:string"/>
            <xs:element minOccurs="0" name="OwnershipInformation_EntityContactID" type="xs:int"/>
            <xs:element minOccurs="0" name="OwnershipInformation_ForProfit" type="xs:boolean"/>
            <xs:element minOccurs="0" name="PermanentFinancingSources_CustomFeesAmortizationPeriod1" type="xs:int"/>
            <xs:element minOccurs="0" name="PermanentFinancingSources_CustomFeesAmortizationPeriod10" type="xs:int"/>
            <xs:element minOccurs="0" name="PermanentFinancingSources_CustomFeesAmortizationPeriod11" type="xs:int"/>
            <xs:element minOccurs="0" name="PermanentFinancingSources_CustomFeesAmortizationPeriod12" type="xs:int"/>
            <xs:element minOccurs="0" name="PermanentFinancingSources_CustomFeesAmortizationPeriod13" type="xs:int"/>
            <xs:element minOccurs="0" name="PermanentFinancingSources_CustomFeesAmortizationPeriod14" type="xs:int"/>
            <xs:element minOccurs="0" name="PermanentFinancingSources_CustomFeesAmortizationPeriod15" type="xs:int"/>
            <xs:element minOccurs="0" name="PermanentFinancingSources_CustomFeesAmortizationPeriod16" type="xs:int"/>
            <xs:element minOccurs="0" name="PermanentFinancingSources_CustomFeesAmortizationPeriod17" type="xs:int"/>
            <xs:element minOccurs="0" name="PermanentFinancingSources_CustomFeesAmortizationPeriod18" type="xs:int"/>
            <xs:element minOccurs="0" name="PermanentFinancingSources_CustomFeesAmortizationPeriod19" type="xs:int"/>
            <xs:element minOccurs="0" name="PermanentFinancingSources_CustomFeesAmortizationPeriod2" type="xs:int"/>
            <xs:element minOccurs="0" name="PermanentFinancingSources_CustomFeesAmortizationPeriod20" type="xs:int"/>
            <xs:element minOccurs="0" name="PermanentFinancingSources_CustomFeesAmortizationPeriod3" type="xs:int"/>
            <xs:element minOccurs="0" name="PermanentFinancingSources_CustomFeesAmortizationPeriod4" type="xs:int"/>
            <xs:element minOccurs="0" name="PermanentFinancingSources_CustomFeesAmortizationPeriod5" type="xs:int"/>
            <xs:element minOccurs="0" name="PermanentFinancingSources_CustomFeesAmortizationPeriod6" type="xs:int"/>
            <xs:element minOccurs="0" name="PermanentFinancingSources_CustomFeesAmortizationPeriod7" type="xs:int"/>
            <xs:element minOccurs="0" name="PermanentFinancingSources_CustomFeesAmortizationPeriod8" type="xs:int"/>
            <xs:element minOccurs="0" name="PermanentFinancingSources_CustomFeesAmortizationPeriod9" type="xs:int"/>
            <xs:element minOccurs="0" name="PermanentFinancingSources_CustomFeesAmount1" type="xs:decimal"/>
            <xs:element minOccurs="0" name="PermanentFinancingSources_CustomFeesAmount10" type="xs:decimal"/>
            <xs:element minOccurs="0" name="PermanentFinancingSources_CustomFeesAmount11" type="xs:decimal"/>
            <xs:element minOccurs="0" name="PermanentFinancingSources_CustomFeesAmount12" type="xs:decimal"/>
            <xs:element minOccurs="0" name="PermanentFinancingSources_CustomFeesAmount13" type="xs:decimal"/>
            <xs:element minOccurs="0" name="PermanentFinancingSources_CustomFeesAmount14" type="xs:decimal"/>
            <xs:element minOccurs="0" name="PermanentFinancingSources_CustomFeesAmount15" type="xs:decimal"/>
            <xs:element minOccurs="0" name="PermanentFinancingSources_CustomFeesAmount16" type="xs:decimal"/>
            <xs:element minOccurs="0" name="PermanentFinancingSources_CustomFeesAmount17" type="xs:decimal"/>
            <xs:element minOccurs="0" name="PermanentFinancingSources_CustomFeesAmount18" type="xs:decimal"/>
            <xs:element minOccurs="0" name="PermanentFinancingSources_CustomFeesAmount19" type="xs:decimal"/>
            <xs:element minOccurs="0" name="PermanentFinancingSources_CustomFeesAmount2" type="xs:decimal"/>
            <xs:element minOccurs="0" name="PermanentFinancingSources_CustomFeesAmount20" type="xs:decimal"/>
            <xs:element minOccurs="0" name="PermanentFinancingSources_CustomFeesAmount3" type="xs:decimal"/>
            <xs:element minOccurs="0" name="PermanentFinancingSources_CustomFeesAmount4" type="xs:decimal"/>
            <xs:element minOccurs="0" name="PermanentFinancingSources_CustomFeesAmount5" type="xs:decimal"/>
            <xs:element minOccurs="0" name="PermanentFinancingSources_CustomFeesAmount6" type="xs:decimal"/>
            <xs:element minOccurs="0" name="PermanentFinancingSources_CustomFeesAmount7" type="xs:decimal"/>
            <xs:element minOccurs="0" name="PermanentFinancingSources_CustomFeesAmount8" type="xs:decimal"/>
            <xs:element minOccurs="0" name="PermanentFinancingSources_CustomFeesAmount9" type="xs:decimal"/>
            <xs:element minOccurs="0" name="PermanentFinancingSources_CustomFeesAnnualDebtService1" type="xs:decimal"/>
            <xs:element minOccurs="0" name="PermanentFinancingSources_CustomFeesAnnualDebtService10" type="xs:decimal"/>
            <xs:element minOccurs="0" name="PermanentFinancingSources_CustomFeesAnnualDebtService11" type="xs:decimal"/>
            <xs:element minOccurs="0" name="PermanentFinancingSources_CustomFeesAnnualDebtService12" type="xs:decimal"/>
            <xs:element minOccurs="0" name="PermanentFinancingSources_CustomFeesAnnualDebtService13" type="xs:decimal"/>
            <xs:element minOccurs="0" name="PermanentFinancingSources_CustomFeesAnnualDebtService14" type="xs:decimal"/>
            <xs:element minOccurs="0" name="PermanentFinancingSources_CustomFeesAnnualDebtService15" type="xs:decimal"/>
            <xs:element minOccurs="0" name="PermanentFinancingSources_CustomFeesAnnualDebtService16" type="xs:decimal"/>
            <xs:element minOccurs="0" name="PermanentFinancingSources_CustomFeesAnnualDebtService17" type="xs:decimal"/>
            <xs:element minOccurs="0" name="PermanentFinancingSources_CustomFeesAnnualDebtService18" type="xs:decimal"/>
            <xs:element minOccurs="0" name="PermanentFinancingSources_CustomFeesAnnualDebtService19" type="xs:decimal"/>
            <xs:element minOccurs="0" name="PermanentFinancingSources_CustomFeesAnnualDebtService2" type="xs:decimal"/>
            <xs:element minOccurs="0" name="PermanentFinancingSources_CustomFeesAnnualDebtService20" type="xs:decimal"/>
            <xs:element minOccurs="0" name="PermanentFinancingSources_CustomFeesAnnualDebtService3" type="xs:decimal"/>
            <xs:element minOccurs="0" name="PermanentFinancingSources_CustomFeesAnnualDebtService4" type="xs:decimal"/>
            <xs:element minOccurs="0" name="PermanentFinancingSources_CustomFeesAnnualDebtService5" type="xs:decimal"/>
            <xs:element minOccurs="0" name="PermanentFinancingSources_CustomFeesAnnualDebtService6" type="xs:decimal"/>
            <xs:element minOccurs="0" name="PermanentFinancingSources_CustomFeesAnnualDebtService7" type="xs:decimal"/>
            <xs:element minOccurs="0" name="PermanentFinancingSources_CustomFeesAnnualDebtService8" type="xs:decimal"/>
            <xs:element minOccurs="0" name="PermanentFinancingSources_CustomFeesAnnualDebtService9" type="xs:decimal"/>
            <xs:element minOccurs="0" name="PermanentFinancingSources_CustomFeesExpectedLoanPosition1" type="xs:int"/>
            <xs:element minOccurs="0" name="PermanentFinancingSources_CustomFeesExpectedLoanPosition10" type="xs:int"/>
            <xs:element minOccurs="0" name="PermanentFinancingSources_CustomFeesExpectedLoanPosition11" type="xs:int"/>
            <xs:element minOccurs="0" name="PermanentFinancingSources_CustomFeesExpectedLoanPosition12" type="xs:int"/>
            <xs:element minOccurs="0" name="PermanentFinancingSources_CustomFeesExpectedLoanPosition13" type="xs:int"/>
            <xs:element minOccurs="0" name="PermanentFinancingSources_CustomFeesExpectedLoanPosition14" type="xs:int"/>
            <xs:element minOccurs="0" name="PermanentFinancingSources_CustomFeesExpectedLoanPosition15" type="xs:int"/>
            <xs:element minOccurs="0" name="PermanentFinancingSources_CustomFeesExpectedLoanPosition16" type="xs:int"/>
            <xs:element minOccurs="0" name="PermanentFinancingSources_CustomFeesExpectedLoanPosition17" type="xs:int"/>
            <xs:element minOccurs="0" name="PermanentFinancingSources_CustomFeesExpectedLoanPosition18" type="xs:int"/>
            <xs:element minOccurs="0" name="PermanentFinancingSources_CustomFeesExpectedLoanPosition19" type="xs:int"/>
            <xs:element minOccurs="0" name="PermanentFinancingSources_CustomFeesExpectedLoanPosition2" type="xs:int"/>
            <xs:element minOccurs="0" name="PermanentFinancingSources_CustomFeesExpectedLoanPosition20" type="xs:int"/>
            <xs:element minOccurs="0" name="PermanentFinancingSources_CustomFeesExpectedLoanPosition3" type="xs:int"/>
            <xs:element minOccurs="0" name="PermanentFinancingSources_CustomFeesExpectedLoanPosition4" type="xs:int"/>
            <xs:element minOccurs="0" name="PermanentFinancingSources_CustomFeesExpectedLoanPosition5" type="xs:int"/>
            <xs:element minOccurs="0" name="PermanentFinancingSources_CustomFeesExpectedLoanPosition6" type="xs:int"/>
            <xs:element minOccurs="0" name="PermanentFinancingSources_CustomFeesExpectedLoanPosition7" type="xs:int"/>
            <xs:element minOccurs="0" name="PermanentFinancingSources_CustomFeesExpectedLoanPosition8" type="xs:int"/>
            <xs:element minOccurs="0" name="PermanentFinancingSources_CustomFeesExpectedLoanPosition9" type="xs:int"/>
            <xs:element minOccurs="0" name="PermanentFinancingSources_CustomFeesInterestRate1" type="xs:decimal"/>
            <xs:element minOccurs="0" name="PermanentFinancingSources_CustomFeesInterestRate10" type="xs:decimal"/>
            <xs:element minOccurs="0" name="PermanentFinancingSources_CustomFeesInterestRate11" type="xs:decimal"/>
            <xs:element minOccurs="0" name="PermanentFinancingSources_CustomFeesInterestRate12" type="xs:decimal"/>
            <xs:element minOccurs="0" name="PermanentFinancingSources_CustomFeesInterestRate13" type="xs:decimal"/>
            <xs:element minOccurs="0" name="PermanentFinancingSources_CustomFeesInterestRate14" type="xs:decimal"/>
            <xs:element minOccurs="0" name="PermanentFinancingSources_CustomFeesInterestRate15" type="xs:decimal"/>
            <xs:element minOccurs="0" name="PermanentFinancingSources_CustomFeesInterestRate16" type="xs:decimal"/>
            <xs:element minOccurs="0" name="PermanentFinancingSources_CustomFeesInterestRate17" type="xs:decimal"/>
            <xs:element minOccurs="0" name="PermanentFinancingSources_CustomFeesInterestRate18" type="xs:decimal"/>
            <xs:element minOccurs="0" name="PermanentFinancingSources_CustomFeesInterestRate19" type="xs:decimal"/>
            <xs:element minOccurs="0" name="PermanentFinancingSources_CustomFeesInterestRate2" type="xs:decimal"/>
            <xs:element minOccurs="0" name="PermanentFinancingSources_CustomFeesInterestRate20" type="xs:decimal"/>
            <xs:element minOccurs="0" name="PermanentFinancingSources_CustomFeesInterestRate3" type="xs:decimal"/>
            <xs:element minOccurs="0" name="PermanentFinancingSources_CustomFeesInterestRate4" type="xs:decimal"/>
            <xs:element minOccurs="0" name="PermanentFinancingSources_CustomFeesInterestRate5" type="xs:decimal"/>
            <xs:element minOccurs="0" name="PermanentFinancingSources_CustomFeesInterestRate6" type="xs:decimal"/>
            <xs:element minOccurs="0" name="PermanentFinancingSources_CustomFeesInterestRate7" type="xs:decimal"/>
            <xs:element minOccurs="0" name="PermanentFinancingSources_CustomFeesInterestRate8" type="xs:decimal"/>
            <xs:element minOccurs="0" name="PermanentFinancingSources_CustomFeesInterestRate9" type="xs:decimal"/>
            <xs:element minOccurs="0" name="PermanentFinancingSources_CustomFeesLenderName1" type="xs:string"/>
            <xs:element minOccurs="0" name="PermanentFinancingSources_CustomFeesLenderName10" type="xs:string"/>
            <xs:element minOccurs="0" name="PermanentFinancingSources_CustomFeesLenderName11" type="xs:string"/>
            <xs:element minOccurs="0" name="PermanentFinancingSources_CustomFeesLenderName12" type="xs:string"/>
            <xs:element minOccurs="0" name="PermanentFinancingSources_CustomFeesLenderName13" type="xs:string"/>
            <xs:element minOccurs="0" name="PermanentFinancingSources_CustomFeesLenderName14" type="xs:string"/>
            <xs:element minOccurs="0" name="PermanentFinancingSources_CustomFeesLenderName15" type="xs:string"/>
            <xs:element minOccurs="0" name="PermanentFinancingSources_CustomFeesLenderName16" type="xs:string"/>
            <xs:element minOccurs="0" name="PermanentFinancingSources_CustomFeesLenderName17" type="xs:string"/>
            <xs:element minOccurs="0" name="PermanentFinancingSources_CustomFeesLenderName18" type="xs:string"/>
            <xs:element minOccurs="0" name="PermanentFinancingSources_CustomFeesLenderName19" type="xs:string"/>
            <xs:element minOccurs="0" name="PermanentFinancingSources_CustomFeesLenderName2" type="xs:string"/>
            <xs:element minOccurs="0" name="PermanentFinancingSources_CustomFeesLenderName20" type="xs:string"/>
            <xs:element minOccurs="0" name="PermanentFinancingSources_CustomFeesLenderName3" type="xs:string"/>
            <xs:element minOccurs="0" name="PermanentFinancingSources_CustomFeesLenderName4" type="xs:string"/>
            <xs:element minOccurs="0" name="PermanentFinancingSources_CustomFeesLenderName5" type="xs:string"/>
            <xs:element minOccurs="0" name="PermanentFinancingSources_CustomFeesLenderName6" type="xs:string"/>
            <xs:element minOccurs="0" name="PermanentFinancingSources_CustomFeesLenderName7" type="xs:string"/>
            <xs:element minOccurs="0" name="PermanentFinancingSources_CustomFeesLenderName8" type="xs:string"/>
            <xs:element minOccurs="0" name="PermanentFinancingSources_CustomFeesLenderName9" type="xs:string"/>
            <xs:element minOccurs="0" name="PermanentFinancingSources_CustomFeesTerm1" type="xs:int"/>
            <xs:element minOccurs="0" name="PermanentFinancingSources_CustomFeesTerm10" type="xs:int"/>
            <xs:element minOccurs="0" name="PermanentFinancingSources_CustomFeesTerm11" type="xs:int"/>
            <xs:element minOccurs="0" name="PermanentFinancingSources_CustomFeesTerm12" type="xs:int"/>
            <xs:element minOccurs="0" name="PermanentFinancingSources_CustomFeesTerm13" type="xs:int"/>
            <xs:element minOccurs="0" name="PermanentFinancingSources_CustomFeesTerm14" type="xs:int"/>
            <xs:element minOccurs="0" name="PermanentFinancingSources_CustomFeesTerm15" type="xs:int"/>
            <xs:element minOccurs="0" name="PermanentFinancingSources_CustomFeesTerm16" type="xs:int"/>
            <xs:element minOccurs="0" name="PermanentFinancingSources_CustomFeesTerm17" type="xs:int"/>
            <xs:element minOccurs="0" name="PermanentFinancingSources_CustomFeesTerm18" type="xs:int"/>
            <xs:element minOccurs="0" name="PermanentFinancingSources_CustomFeesTerm19" type="xs:int"/>
            <xs:element minOccurs="0" name="PermanentFinancingSources_CustomFeesTerm2" type="xs:int"/>
            <xs:element minOccurs="0" name="PermanentFinancingSources_CustomFeesTerm20" type="xs:int"/>
            <xs:element minOccurs="0" name="PermanentFinancingSources_CustomFeesTerm3" type="xs:int"/>
            <xs:element minOccurs="0" name="PermanentFinancingSources_CustomFeesTerm4" type="xs:int"/>
            <xs:element minOccurs="0" name="PermanentFinancingSources_CustomFeesTerm5" type="xs:int"/>
            <xs:element minOccurs="0" name="PermanentFinancingSources_CustomFeesTerm6" type="xs:int"/>
            <xs:element minOccurs="0" name="PermanentFinancingSources_CustomFeesTerm7" type="xs:int"/>
            <xs:element minOccurs="0" name="PermanentFinancingSources_CustomFeesTerm8" type="xs:int"/>
            <xs:element minOccurs="0" name="PermanentFinancingSources_CustomFeesTerm9" type="xs:int"/>
            <xs:element minOccurs="0" name="PermanentFinancingSources_CustomLabel1" type="xs:string"/>
            <xs:element minOccurs="0" name="PermanentFinancingSources_CustomLabel10" type="xs:string"/>
            <xs:element minOccurs="0" name="PermanentFinancingSources_CustomLabel11" type="xs:string"/>
            <xs:element minOccurs="0" name="PermanentFinancingSources_CustomLabel12" type="xs:string"/>
            <xs:element minOccurs="0" name="PermanentFinancingSources_CustomLabel13" type="xs:string"/>
            <xs:element minOccurs="0" name="PermanentFinancingSources_CustomLabel14" type="xs:string"/>
            <xs:element minOccurs="0" name="PermanentFinancingSources_CustomLabel15" type="xs:string"/>
            <xs:element minOccurs="0" name="PermanentFinancingSources_CustomLabel16" type="xs:string"/>
            <xs:element minOccurs="0" name="PermanentFinancingSources_CustomLabel17" type="xs:string"/>
            <xs:element minOccurs="0" name="PermanentFinancingSources_CustomLabel18" type="xs:string"/>
            <xs:element minOccurs="0" name="PermanentFinancingSources_CustomLabel19" type="xs:string"/>
            <xs:element minOccurs="0" name="PermanentFinancingSources_CustomLabel2" type="xs:string"/>
            <xs:element minOccurs="0" name="PermanentFinancingSources_CustomLabel20" type="xs:string"/>
            <xs:element minOccurs="0" name="PermanentFinancingSources_CustomLabel3" type="xs:string"/>
            <xs:element minOccurs="0" name="PermanentFinancingSources_CustomLabel4" type="xs:string"/>
            <xs:element minOccurs="0" name="PermanentFinancingSources_CustomLabel5" type="xs:string"/>
            <xs:element minOccurs="0" name="PermanentFinancingSources_CustomLabel6" type="xs:string"/>
            <xs:element minOccurs="0" name="PermanentFinancingSources_CustomLabel7" type="xs:string"/>
            <xs:element minOccurs="0" name="PermanentFinancingSources_CustomLabel8" type="xs:string"/>
            <xs:element minOccurs="0" name="PermanentFinancingSources_CustomLabel9" type="xs:string"/>
            <xs:element minOccurs="0" name="PermanentFinancingSources_DeferredFeesAmortizationPeriod" type="xs:int"/>
            <xs:element minOccurs="0" name="PermanentFinancingSources_DeferredFeesAmount" type="xs:decimal"/>
            <xs:element minOccurs="0" name="PermanentFinancingSources_DeferredFeesAnnualDebtService" type="xs:decimal"/>
            <xs:element minOccurs="0" name="PermanentFinancingSources_DeferredFeesCommitDate" type="xs:date"/>
            <xs:element minOccurs="0" name="PermanentFinancingSources_DeferredFeesExpectedLoanPosition" type="xs:int"/>
            <xs:element minOccurs="0" name="PermanentFinancingSources_DeferredFeesInterestRate" type="xs:decimal"/>
            <xs:element minOccurs="0" name="PermanentFinancingSources_DeferredFeesLenderName" type="xs:string"/>
            <xs:element minOccurs="0" name="PermanentFinancingSources_DeferredFeesTerm" type="xs:int"/>
            <xs:element minOccurs="0" name="PermanentFinancingSources_GPEquityAmortizationPeriod" type="xs:int"/>
            <xs:element minOccurs="0" name="PermanentFinancingSources_GPEquityAmount" type="xs:decimal"/>
            <xs:element minOccurs="0" name="PermanentFinancingSources_GPEquityAnnualDebtService" type="xs:decimal"/>
            <xs:element minOccurs="0" name="PermanentFinancingSources_GPEquityCommitDate" type="xs:date"/>
            <xs:element minOccurs="0" name="PermanentFinancingSources_GPEquityInterestRate" type="xs:decimal"/>
            <xs:element minOccurs="0" name="PermanentFinancingSources_GPEquityLenderName" type="xs:string"/>
            <xs:element minOccurs="0" name="PermanentFinancingSources_GPEquityTerm" type="xs:int"/>
            <xs:element minOccurs="0" name="PermanentFinancingSources_HistoricTaxCreditEquityAmount" type="xs:decimal"/>
            <xs:element minOccurs="0" name="PermanentFinancingSources_HistoricTaxCreditEquityLenderName" type="xs:string"/>
            <xs:element minOccurs="0" name="PermanentFinancingSources_LIHTCEquityAmount" type="xs:decimal"/>
            <xs:element minOccurs="0" name="PermanentFinancingSources_LIHTCEquityLenderName" type="xs:string"/>
            <xs:element minOccurs="0" name="PermanentFinancingSources_OtherDebt2AmortizationPeriod" type="xs:int"/>
            <xs:element minOccurs="0" name="PermanentFinancingSources_OtherDebt2Amount" type="xs:decimal"/>
            <xs:element minOccurs="0" name="PermanentFinancingSources_OtherDebt2AnnualDebtService" type="xs:decimal"/>
            <xs:element minOccurs="0" name="PermanentFinancingSources_OtherDebt2CommitDate" type="xs:date"/>
            <xs:element minOccurs="0" name="PermanentFinancingSources_OtherDebt2ExpectedLoanPosition" type="xs:int"/>
            <xs:element minOccurs="0" name="PermanentFinancingSources_OtherDebt2FinanceType_FinanceType" type="xs:string"/>
            <xs:element minOccurs="0" name="PermanentFinancingSources_OtherDebt2FinanceTypeID" type="xs:int"/>
            <xs:element minOccurs="0" name="PermanentFinancingSources_OtherDebt2FinancingSourceType_Type" type="xs:string"/>
            <xs:element minOccurs="0" name="PermanentFinancingSources_OtherDebt2FinancingSourceTypeID" type="xs:int"/>
            <xs:element minOccurs="0" name="PermanentFinancingSources_OtherDebt2InterestRate" type="xs:decimal"/>
            <xs:element minOccurs="0" name="PermanentFinancingSources_OtherDebt2LenderName" type="xs:string"/>
            <xs:element minOccurs="0" name="PermanentFinancingSources_OtherDebt2Term" type="xs:int"/>
            <xs:element minOccurs="0" name="PermanentFinancingSources_OtherDebt3AmortizationPeriod" type="xs:int"/>
            <xs:element minOccurs="0" name="PermanentFinancingSources_OtherDebt3Amount" type="xs:decimal"/>
            <xs:element minOccurs="0" name="PermanentFinancingSources_OtherDebt3AnnualDebtService" type="xs:decimal"/>
            <xs:element minOccurs="0" name="PermanentFinancingSources_OtherDebt3CommitDate" type="xs:date"/>
            <xs:element minOccurs="0" name="PermanentFinancingSources_OtherDebt3ExpectedLoanPosition" type="xs:int"/>
            <xs:element minOccurs="0" name="PermanentFinancingSources_OtherDebt3FinanceType_FinanceType" type="xs:string"/>
            <xs:element minOccurs="0" name="PermanentFinancingSources_OtherDebt3FinanceTypeID" type="xs:int"/>
            <xs:element minOccurs="0" name="PermanentFinancingSources_OtherDebt3FinancingSourceType_Type" type="xs:string"/>
            <xs:element minOccurs="0" name="PermanentFinancingSources_OtherDebt3FinancingSourceTypeID" type="xs:int"/>
            <xs:element minOccurs="0" name="PermanentFinancingSources_OtherDebt3InterestRate" type="xs:decimal"/>
            <xs:element minOccurs="0" name="PermanentFinancingSources_OtherDebt3LenderName" type="xs:string"/>
            <xs:element minOccurs="0" name="PermanentFinancingSources_OtherDebt3Term" type="xs:int"/>
            <xs:element minOccurs="0" name="PermanentFinancingSources_OtherDebt4AmortizationPeriod" type="xs:int"/>
            <xs:element minOccurs="0" name="PermanentFinancingSources_OtherDebt4Amount" type="xs:decimal"/>
            <xs:element minOccurs="0" name="PermanentFinancingSources_OtherDebt4AnnualDebtService" type="xs:decimal"/>
            <xs:element minOccurs="0" name="PermanentFinancingSources_OtherDebt4CommitDate" type="xs:date"/>
            <xs:element minOccurs="0" name="PermanentFinancingSources_OtherDebt4ExpectedLoanPosition" type="xs:int"/>
            <xs:element minOccurs="0" name="PermanentFinancingSources_OtherDebt4FinanceType_FinanceType" type="xs:string"/>
            <xs:element minOccurs="0" name="PermanentFinancingSources_OtherDebt4FinanceTypeID" type="xs:int"/>
            <xs:element minOccurs="0" name="PermanentFinancingSources_OtherDebt4FinancingSourceType_Type" type="xs:string"/>
            <xs:element minOccurs="0" name="PermanentFinancingSources_OtherDebt4FinancingSourceTypeID" type="xs:int"/>
            <xs:element minOccurs="0" name="PermanentFinancingSources_OtherDebt4InterestRate" type="xs:decimal"/>
            <xs:element minOccurs="0" name="PermanentFinancingSources_OtherDebt4LenderName" type="xs:string"/>
            <xs:element minOccurs="0" name="PermanentFinancingSources_OtherDebt4Term" type="xs:int"/>
            <xs:element minOccurs="0" name="PermanentFinancingSources_OtherDebt5AmortizationPeriod" type="xs:int"/>
            <xs:element minOccurs="0" name="PermanentFinancingSources_OtherDebt5Amount" type="xs:decimal"/>
            <xs:element minOccurs="0" name="PermanentFinancingSources_OtherDebt5AnnualDebtService" type="xs:decimal"/>
            <xs:element minOccurs="0" name="PermanentFinancingSources_OtherDebt5CommitDate" type="xs:date"/>
            <xs:element minOccurs="0" name="PermanentFinancingSources_OtherDebt5ExpectedLoanPosition" type="xs:int"/>
            <xs:element minOccurs="0" name="PermanentFinancingSources_OtherDebt5FinanceType_FinanceType" type="xs:string"/>
            <xs:element minOccurs="0" name="PermanentFinancingSources_OtherDebt5FinanceTypeID" type="xs:int"/>
            <xs:element minOccurs="0" name="PermanentFinancingSources_OtherDebt5FinancingSourceType_Type" type="xs:string"/>
            <xs:element minOccurs="0" name="PermanentFinancingSources_OtherDebt5FinancingSourceTypeID" type="xs:int"/>
            <xs:element minOccurs="0" name="PermanentFinancingSources_OtherDebt5InterestRate" type="xs:decimal"/>
            <xs:element minOccurs="0" name="PermanentFinancingSources_OtherDebt5LenderName" type="xs:string"/>
            <xs:element minOccurs="0" name="PermanentFinancingSources_OtherDebt5Term" type="xs:int"/>
            <xs:element minOccurs="0" name="PermanentFinancingSources_OtherDebt6AmortizationPeriod" type="xs:int"/>
            <xs:element minOccurs="0" name="PermanentFinancingSources_OtherDebt6Amount" type="xs:decimal"/>
            <xs:element minOccurs="0" name="PermanentFinancingSources_OtherDebt6AnnualDebtService" type="xs:decimal"/>
            <xs:element minOccurs="0" name="PermanentFinancingSources_OtherDebt6CommitDate" type="xs:date"/>
            <xs:element minOccurs="0" name="PermanentFinancingSources_OtherDebt6ExpectedLoanPosition" type="xs:int"/>
            <xs:element minOccurs="0" name="PermanentFinancingSources_OtherDebt6FinanceType_FinanceType" type="xs:string"/>
            <xs:element minOccurs="0" name="PermanentFinancingSources_OtherDebt6FinanceTypeID" type="xs:int"/>
            <xs:element minOccurs="0" name="PermanentFinancingSources_OtherDebt6FinancingSourceType_Type" type="xs:string"/>
            <xs:element minOccurs="0" name="PermanentFinancingSources_OtherDebt6FinancingSourceTypeID" type="xs:int"/>
            <xs:element minOccurs="0" name="PermanentFinancingSources_OtherDebt6InterestRate" type="xs:decimal"/>
            <xs:element minOccurs="0" name="PermanentFinancingSources_OtherDebt6LenderName" type="xs:string"/>
            <xs:element minOccurs="0" name="PermanentFinancingSources_OtherDebt6Term" type="xs:int"/>
            <xs:element minOccurs="0" name="PermanentFinancingSources_OtherDebt7AmortizationPeriod" type="xs:int"/>
            <xs:element minOccurs="0" name="PermanentFinancingSources_OtherDebt7Amount" type="xs:decimal"/>
            <xs:element minOccurs="0" name="PermanentFinancingSources_OtherDebt7AnnualDebtService" type="xs:decimal"/>
            <xs:element minOccurs="0" name="PermanentFinancingSources_OtherDebt7CommitDate" type="xs:date"/>
            <xs:element minOccurs="0" name="PermanentFinancingSources_OtherDebt7ExpectedLoanPosition" type="xs:int"/>
            <xs:element minOccurs="0" name="PermanentFinancingSources_OtherDebt7FinanceType_FinanceType" type="xs:string"/>
            <xs:element minOccurs="0" name="PermanentFinancingSources_OtherDebt7FinanceTypeID" type="xs:int"/>
            <xs:element minOccurs="0" name="PermanentFinancingSources_OtherDebt7FinancingSourceType_Type" type="xs:string"/>
            <xs:element minOccurs="0" name="PermanentFinancingSources_OtherDebt7FinancingSourceTypeID" type="xs:int"/>
            <xs:element minOccurs="0" name="PermanentFinancingSources_OtherDebt7InterestRate" type="xs:decimal"/>
            <xs:element minOccurs="0" name="PermanentFinancingSources_OtherDebt7LenderName" type="xs:string"/>
            <xs:element minOccurs="0" name="PermanentFinancingSources_OtherDebt7Term" type="xs:int"/>
            <xs:element minOccurs="0" name="PermanentFinancingSources_OtherDebtAmortizationPeriod" type="xs:int"/>
            <xs:element minOccurs="0" name="PermanentFinancingSources_OtherDebtAmount" type="xs:decimal"/>
            <xs:element minOccurs="0" name="PermanentFinancingSources_OtherDebtAnnualDebtService" type="xs:decimal"/>
            <xs:element minOccurs="0" name="PermanentFinancingSources_OtherDebtCommitDate" type="xs:date"/>
            <xs:element minOccurs="0" name="PermanentFinancingSources_OtherDebtExpectedLoanPosition" type="xs:int"/>
            <xs:element minOccurs="0" name="PermanentFinancingSources_OtherDebtFinanceType_FinanceType" type="xs:string"/>
            <xs:element minOccurs="0" name="PermanentFinancingSources_OtherDebtFinanceTypeID" type="xs:int"/>
            <xs:element minOccurs="0" name="PermanentFinancingSources_OtherDebtFinancingSourceType_Type" type="xs:string"/>
            <xs:element minOccurs="0" name="PermanentFinancingSources_OtherDebtFinancingSourceTypeID" type="xs:int"/>
            <xs:element minOccurs="0" name="PermanentFinancingSources_OtherDebtInterestRate" type="xs:decimal"/>
            <xs:element minOccurs="0" name="PermanentFinancingSources_OtherDebtLenderName" type="xs:string"/>
            <xs:element minOccurs="0" name="PermanentFinancingSources_OtherDebtTerm" type="xs:int"/>
            <xs:element minOccurs="0" name="PermanentFinancingSources_OtherEquity2AmortizationPeriod" type="xs:int"/>
            <xs:element minOccurs="0" name="PermanentFinancingSources_OtherEquity2Amount" type="xs:decimal"/>
            <xs:element minOccurs="0" name="PermanentFinancingSources_OtherEquity2AnnualDebtService" type="xs:decimal"/>
            <xs:element minOccurs="0" name="PermanentFinancingSources_OtherEquity2CommitDate" type="xs:date"/>
            <xs:element minOccurs="0" name="PermanentFinancingSources_OtherEquity2InterestRate" type="xs:decimal"/>
            <xs:element minOccurs="0" name="PermanentFinancingSources_OtherEquity2LenderName" type="xs:string"/>
            <xs:element minOccurs="0" name="PermanentFinancingSources_OtherEquity2Term" type="xs:int"/>
            <xs:element minOccurs="0" name="PermanentFinancingSources_OtherEquityAmortizationPeriod" type="xs:int"/>
            <xs:element minOccurs="0" name="PermanentFinancingSources_OtherEquityAmount" type="xs:decimal"/>
            <xs:element minOccurs="0" name="PermanentFinancingSources_OtherEquityAnnualDebtService" type="xs:decimal"/>
            <xs:element minOccurs="0" name="PermanentFinancingSources_OtherEquityCommitDate" type="xs:date"/>
            <xs:element minOccurs="0" name="PermanentFinancingSources_OtherEquityInterestRate" type="xs:decimal"/>
            <xs:element minOccurs="0" name="PermanentFinancingSources_OtherEquityLenderName" type="xs:string"/>
            <xs:element minOccurs="0" name="PermanentFinancingSources_OtherEquityTerm" type="xs:int"/>
            <xs:element minOccurs="0" name="PermanentFinancingSources_PrimaryDebtAmortizationPeriod" type="xs:int"/>
            <xs:element minOccurs="0" name="PermanentFinancingSources_PrimaryDebtAmount" type="xs:decimal"/>
            <xs:element minOccurs="0" name="PermanentFinancingSources_PrimaryDebtAnnualDebtService" type="xs:decimal"/>
            <xs:element minOccurs="0" name="PermanentFinancingSources_PrimaryDebtCommitDate" type="xs:date"/>
            <xs:element minOccurs="0" name="PermanentFinancingSources_PrimaryDebtExpectedLoanPosition" type="xs:int"/>
            <xs:element minOccurs="0" name="PermanentFinancingSources_PrimaryDebtFinanceType_FinanceType" type="xs:string"/>
            <xs:element minOccurs="0" name="PermanentFinancingSources_PrimaryDebtFinanceTypeID" type="xs:int"/>
            <xs:element minOccurs="0" name="PermanentFinancingSources_PrimaryDebtFinancingSourceType_Type" type="xs:string"/>
            <xs:element minOccurs="0" name="PermanentFinancingSources_PrimaryDebtFinancingSourceTypeID" type="xs:int"/>
            <xs:element minOccurs="0" name="PermanentFinancingSources_PrimaryDebtInterestRate" type="xs:decimal"/>
            <xs:element minOccurs="0" name="PermanentFinancingSources_PrimaryDebtLenderName" type="xs:string"/>
            <xs:element minOccurs="0" name="PermanentFinancingSources_PrimaryDebtTerm" type="xs:int"/>
            <xs:element minOccurs="0" name="PermanentFundingCommitments_Amount_Item1" type="xs:decimal"/>
            <xs:element minOccurs="0" name="PermanentFundingCommitments_Amount_Item2" type="xs:decimal"/>
            <xs:element minOccurs="0" name="PermanentFundingCommitments_Amount_Item3" type="xs:decimal"/>
            <xs:element minOccurs="0" name="PermanentFundingCommitments_Amount_Item4" type="xs:decimal"/>
            <xs:element minOccurs="0" name="PermanentFundingCommitments_Amount_Item5" type="xs:decimal"/>
            <xs:element minOccurs="0" name="PermanentFundingCommitments_Amount_Item6" type="xs:decimal"/>
            <xs:element minOccurs="0" name="PermanentFundingCommitments_Amount_Item7" type="xs:decimal"/>
            <xs:element minOccurs="0" name="PermanentFundingCommitments_Amount_Item8" type="xs:decimal"/>
            <xs:element minOccurs="0" name="PermanentFundingCommitments_Amount_Item9" type="xs:decimal"/>
            <xs:element minOccurs="0" name="PermanentFundingCommitments_Amount_Item10" type="xs:decimal"/>
            <xs:element minOccurs="0" name="PermanentFundingCommitments_CommitmentDate_Item1" type="xs:date"/>
            <xs:element minOccurs="0" name="PermanentFundingCommitments_CommitmentDate_Item2" type="xs:date"/>
            <xs:element minOccurs="0" name="PermanentFundingCommitments_CommitmentDate_Item3" type="xs:date"/>
            <xs:element minOccurs="0" name="PermanentFundingCommitments_CommitmentDate_Item4" type="xs:date"/>
            <xs:element minOccurs="0" name="PermanentFundingCommitments_CommitmentDate_Item5" type="xs:date"/>
            <xs:element minOccurs="0" name="PermanentFundingCommitments_CommitmentDate_Item6" type="xs:date"/>
            <xs:element minOccurs="0" name="PermanentFundingCommitments_CommitmentDate_Item7" type="xs:date"/>
            <xs:element minOccurs="0" name="PermanentFundingCommitments_CommitmentDate_Item8" type="xs:date"/>
            <xs:element minOccurs="0" name="PermanentFundingCommitments_CommitmentDate_Item9" type="xs:date"/>
            <xs:element minOccurs="0" name="PermanentFundingCommitments_CommitmentDate_Item10" type="xs:date"/>
            <xs:element minOccurs="0" name="PermanentFundingCommitments_CommitmentExpiration_Item1" type="xs:date"/>
            <xs:element minOccurs="0" name="PermanentFundingCommitments_CommitmentExpiration_Item2" type="xs:date"/>
            <xs:element minOccurs="0" name="PermanentFundingCommitments_CommitmentExpiration_Item3" type="xs:date"/>
            <xs:element minOccurs="0" name="PermanentFundingCommitments_CommitmentExpiration_Item4" type="xs:date"/>
            <xs:element minOccurs="0" name="PermanentFundingCommitments_CommitmentExpiration_Item5" type="xs:date"/>
            <xs:element minOccurs="0" name="PermanentFundingCommitments_CommitmentExpiration_Item6" type="xs:date"/>
            <xs:element minOccurs="0" name="PermanentFundingCommitments_CommitmentExpiration_Item7" type="xs:date"/>
            <xs:element minOccurs="0" name="PermanentFundingCommitments_CommitmentExpiration_Item8" type="xs:date"/>
            <xs:element minOccurs="0" name="PermanentFundingCommitments_CommitmentExpiration_Item9" type="xs:date"/>
            <xs:element minOccurs="0" name="PermanentFundingCommitments_CommitmentExpiration_Item10" type="xs:date"/>
            <xs:element minOccurs="0" name="PermanentFundingCommitments_ContactPersonName_Item1" type="xs:string"/>
            <xs:element minOccurs="0" name="PermanentFundingCommitments_ContactPersonName_Item2" type="xs:string"/>
            <xs:element minOccurs="0" name="PermanentFundingCommitments_ContactPersonName_Item3" type="xs:string"/>
            <xs:element minOccurs="0" name="PermanentFundingCommitments_ContactPersonName_Item4" type="xs:string"/>
            <xs:element minOccurs="0" name="PermanentFundingCommitments_ContactPersonName_Item5" type="xs:string"/>
            <xs:element minOccurs="0" name="PermanentFundingCommitments_ContactPersonName_Item6" type="xs:string"/>
            <xs:element minOccurs="0" name="PermanentFundingCommitments_ContactPersonName_Item7" type="xs:string"/>
            <xs:element minOccurs="0" name="PermanentFundingCommitments_ContactPersonName_Item8" type="xs:string"/>
            <xs:element minOccurs="0" name="PermanentFundingCommitments_ContactPersonName_Item9" type="xs:string"/>
            <xs:element minOccurs="0" name="PermanentFundingCommitments_ContactPersonName_Item10" type="xs:string"/>
            <xs:element minOccurs="0" name="PermanentFundingCommitments_ContactPersonTelephone_Item1" type="xs:string"/>
            <xs:element minOccurs="0" name="PermanentFundingCommitments_ContactPersonTelephone_Item2" type="xs:string"/>
            <xs:element minOccurs="0" name="PermanentFundingCommitments_ContactPersonTelephone_Item3" type="xs:string"/>
            <xs:element minOccurs="0" name="PermanentFundingCommitments_ContactPersonTelephone_Item4" type="xs:string"/>
            <xs:element minOccurs="0" name="PermanentFundingCommitments_ContactPersonTelephone_Item5" type="xs:string"/>
            <xs:element minOccurs="0" name="PermanentFundingCommitments_ContactPersonTelephone_Item6" type="xs:string"/>
            <xs:element minOccurs="0" name="PermanentFundingCommitments_ContactPersonTelephone_Item7" type="xs:string"/>
            <xs:element minOccurs="0" name="PermanentFundingCommitments_ContactPersonTelephone_Item8" type="xs:string"/>
            <xs:element minOccurs="0" name="PermanentFundingCommitments_ContactPersonTelephone_Item9" type="xs:string"/>
            <xs:element minOccurs="0" name="PermanentFundingCommitments_ContactPersonTelephone_Item10" type="xs:string"/>
            <xs:element minOccurs="0" name="PermanentFundingCommitments_CustomFieldBitValue1_Item1" type="xs:boolean"/>
            <xs:element minOccurs="0" name="PermanentFundingCommitments_CustomFieldBitValue1_Item2" type="xs:boolean"/>
            <xs:element minOccurs="0" name="PermanentFundingCommitments_CustomFieldBitValue1_Item3" type="xs:boolean"/>
            <xs:element minOccurs="0" name="PermanentFundingCommitments_CustomFieldBitValue1_Item4" type="xs:boolean"/>
            <xs:element minOccurs="0" name="PermanentFundingCommitments_CustomFieldBitValue1_Item5" type="xs:boolean"/>
            <xs:element minOccurs="0" name="PermanentFundingCommitments_CustomFieldBitValue1_Item6" type="xs:boolean"/>
            <xs:element minOccurs="0" name="PermanentFundingCommitments_CustomFieldBitValue1_Item7" type="xs:boolean"/>
            <xs:element minOccurs="0" name="PermanentFundingCommitments_CustomFieldBitValue1_Item8" type="xs:boolean"/>
            <xs:element minOccurs="0" name="PermanentFundingCommitments_CustomFieldBitValue1_Item9" type="xs:boolean"/>
            <xs:element minOccurs="0" name="PermanentFundingCommitments_CustomFieldBitValue1_Item10" type="xs:boolean"/>
            <xs:element minOccurs="0" name="PermanentFundingCommitments_CustomFieldBitValue2_Item1" type="xs:boolean"/>
            <xs:element minOccurs="0" name="PermanentFundingCommitments_CustomFieldBitValue2_Item2" type="xs:boolean"/>
            <xs:element minOccurs="0" name="PermanentFundingCommitments_CustomFieldBitValue2_Item3" type="xs:boolean"/>
            <xs:element minOccurs="0" name="PermanentFundingCommitments_CustomFieldBitValue2_Item4" type="xs:boolean"/>
            <xs:element minOccurs="0" name="PermanentFundingCommitments_CustomFieldBitValue2_Item5" type="xs:boolean"/>
            <xs:element minOccurs="0" name="PermanentFundingCommitments_CustomFieldBitValue2_Item6" type="xs:boolean"/>
            <xs:element minOccurs="0" name="PermanentFundingCommitments_CustomFieldBitValue2_Item7" type="xs:boolean"/>
            <xs:element minOccurs="0" name="PermanentFundingCommitments_CustomFieldBitValue2_Item8" type="xs:boolean"/>
            <xs:element minOccurs="0" name="PermanentFundingCommitments_CustomFieldBitValue2_Item9" type="xs:boolean"/>
            <xs:element minOccurs="0" name="PermanentFundingCommitments_CustomFieldBitValue2_Item10" type="xs:boolean"/>
            <xs:element minOccurs="0" name="PermanentFundingCommitments_CustomFieldBitValue3_Item1" type="xs:boolean"/>
            <xs:element minOccurs="0" name="PermanentFundingCommitments_CustomFieldBitValue3_Item2" type="xs:boolean"/>
            <xs:element minOccurs="0" name="PermanentFundingCommitments_CustomFieldBitValue3_Item3" type="xs:boolean"/>
            <xs:element minOccurs="0" name="PermanentFundingCommitments_CustomFieldBitValue3_Item4" type="xs:boolean"/>
            <xs:element minOccurs="0" name="PermanentFundingCommitments_CustomFieldBitValue3_Item5" type="xs:boolean"/>
            <xs:element minOccurs="0" name="PermanentFundingCommitments_CustomFieldBitValue3_Item6" type="xs:boolean"/>
            <xs:element minOccurs="0" name="PermanentFundingCommitments_CustomFieldBitValue3_Item7" type="xs:boolean"/>
            <xs:element minOccurs="0" name="PermanentFundingCommitments_CustomFieldBitValue3_Item8" type="xs:boolean"/>
            <xs:element minOccurs="0" name="PermanentFundingCommitments_CustomFieldBitValue3_Item9" type="xs:boolean"/>
            <xs:element minOccurs="0" name="PermanentFundingCommitments_CustomFieldBitValue3_Item10" type="xs:boolean"/>
            <xs:element minOccurs="0" name="PermanentFundingCommitments_CustomFieldBitValue4_Item1" type="xs:boolean"/>
            <xs:element minOccurs="0" name="PermanentFundingCommitments_CustomFieldBitValue4_Item2" type="xs:boolean"/>
            <xs:element minOccurs="0" name="PermanentFundingCommitments_CustomFieldBitValue4_Item3" type="xs:boolean"/>
            <xs:element minOccurs="0" name="PermanentFundingCommitments_CustomFieldBitValue4_Item4" type="xs:boolean"/>
            <xs:element minOccurs="0" name="PermanentFundingCommitments_CustomFieldBitValue4_Item5" type="xs:boolean"/>
            <xs:element minOccurs="0" name="PermanentFundingCommitments_CustomFieldBitValue4_Item6" type="xs:boolean"/>
            <xs:element minOccurs="0" name="PermanentFundingCommitments_CustomFieldBitValue4_Item7" type="xs:boolean"/>
            <xs:element minOccurs="0" name="PermanentFundingCommitments_CustomFieldBitValue4_Item8" type="xs:boolean"/>
            <xs:element minOccurs="0" name="PermanentFundingCommitments_CustomFieldBitValue4_Item9" type="xs:boolean"/>
            <xs:element minOccurs="0" name="PermanentFundingCommitments_CustomFieldBitValue4_Item10" type="xs:boolean"/>
            <xs:element minOccurs="0" name="PermanentFundingCommitments_CustomFieldBitValue5_Item1" type="xs:boolean"/>
            <xs:element minOccurs="0" name="PermanentFundingCommitments_CustomFieldBitValue5_Item2" type="xs:boolean"/>
            <xs:element minOccurs="0" name="PermanentFundingCommitments_CustomFieldBitValue5_Item3" type="xs:boolean"/>
            <xs:element minOccurs="0" name="PermanentFundingCommitments_CustomFieldBitValue5_Item4" type="xs:boolean"/>
            <xs:element minOccurs="0" name="PermanentFundingCommitments_CustomFieldBitValue5_Item5" type="xs:boolean"/>
            <xs:element minOccurs="0" name="PermanentFundingCommitments_CustomFieldBitValue5_Item6" type="xs:boolean"/>
            <xs:element minOccurs="0" name="PermanentFundingCommitments_CustomFieldBitValue5_Item7" type="xs:boolean"/>
            <xs:element minOccurs="0" name="PermanentFundingCommitments_CustomFieldBitValue5_Item8" type="xs:boolean"/>
            <xs:element minOccurs="0" name="PermanentFundingCommitments_CustomFieldBitValue5_Item9" type="xs:boolean"/>
            <xs:element minOccurs="0" name="PermanentFundingCommitments_CustomFieldBitValue5_Item10" type="xs:boolean"/>
            <xs:element minOccurs="0" name="PermanentFundingCommitments_CustomFieldDateValue1_Item1" type="xs:date"/>
            <xs:element minOccurs="0" name="PermanentFundingCommitments_CustomFieldDateValue1_Item2" type="xs:date"/>
            <xs:element minOccurs="0" name="PermanentFundingCommitments_CustomFieldDateValue1_Item3" type="xs:date"/>
            <xs:element minOccurs="0" name="PermanentFundingCommitments_CustomFieldDateValue1_Item4" type="xs:date"/>
            <xs:element minOccurs="0" name="PermanentFundingCommitments_CustomFieldDateValue1_Item5" type="xs:date"/>
            <xs:element minOccurs="0" name="PermanentFundingCommitments_CustomFieldDateValue1_Item6" type="xs:date"/>
            <xs:element minOccurs="0" name="PermanentFundingCommitments_CustomFieldDateValue1_Item7" type="xs:date"/>
            <xs:element minOccurs="0" name="PermanentFundingCommitments_CustomFieldDateValue1_Item8" type="xs:date"/>
            <xs:element minOccurs="0" name="PermanentFundingCommitments_CustomFieldDateValue1_Item9" type="xs:date"/>
            <xs:element minOccurs="0" name="PermanentFundingCommitments_CustomFieldDateValue1_Item10" type="xs:date"/>
            <xs:element minOccurs="0" name="PermanentFundingCommitments_CustomFieldDateValue2_Item1" type="xs:date"/>
            <xs:element minOccurs="0" name="PermanentFundingCommitments_CustomFieldDateValue2_Item2" type="xs:date"/>
            <xs:element minOccurs="0" name="PermanentFundingCommitments_CustomFieldDateValue2_Item3" type="xs:date"/>
            <xs:element minOccurs="0" name="PermanentFundingCommitments_CustomFieldDateValue2_Item4" type="xs:date"/>
            <xs:element minOccurs="0" name="PermanentFundingCommitments_CustomFieldDateValue2_Item5" type="xs:date"/>
            <xs:element minOccurs="0" name="PermanentFundingCommitments_CustomFieldDateValue2_Item6" type="xs:date"/>
            <xs:element minOccurs="0" name="PermanentFundingCommitments_CustomFieldDateValue2_Item7" type="xs:date"/>
            <xs:element minOccurs="0" name="PermanentFundingCommitments_CustomFieldDateValue2_Item8" type="xs:date"/>
            <xs:element minOccurs="0" name="PermanentFundingCommitments_CustomFieldDateValue2_Item9" type="xs:date"/>
            <xs:element minOccurs="0" name="PermanentFundingCommitments_CustomFieldDateValue2_Item10" type="xs:date"/>
            <xs:element minOccurs="0" name="PermanentFundingCommitments_CustomFieldDateValue3_Item1" type="xs:date"/>
            <xs:element minOccurs="0" name="PermanentFundingCommitments_CustomFieldDateValue3_Item2" type="xs:date"/>
            <xs:element minOccurs="0" name="PermanentFundingCommitments_CustomFieldDateValue3_Item3" type="xs:date"/>
            <xs:element minOccurs="0" name="PermanentFundingCommitments_CustomFieldDateValue3_Item4" type="xs:date"/>
            <xs:element minOccurs="0" name="PermanentFundingCommitments_CustomFieldDateValue3_Item5" type="xs:date"/>
            <xs:element minOccurs="0" name="PermanentFundingCommitments_CustomFieldDateValue3_Item6" type="xs:date"/>
            <xs:element minOccurs="0" name="PermanentFundingCommitments_CustomFieldDateValue3_Item7" type="xs:date"/>
            <xs:element minOccurs="0" name="PermanentFundingCommitments_CustomFieldDateValue3_Item8" type="xs:date"/>
            <xs:element minOccurs="0" name="PermanentFundingCommitments_CustomFieldDateValue3_Item9" type="xs:date"/>
            <xs:element minOccurs="0" name="PermanentFundingCommitments_CustomFieldDateValue3_Item10" type="xs:date"/>
            <xs:element minOccurs="0" name="PermanentFundingCommitments_CustomFieldDateValue4_Item1" type="xs:date"/>
            <xs:element minOccurs="0" name="PermanentFundingCommitments_CustomFieldDateValue4_Item2" type="xs:date"/>
            <xs:element minOccurs="0" name="PermanentFundingCommitments_CustomFieldDateValue4_Item3" type="xs:date"/>
            <xs:element minOccurs="0" name="PermanentFundingCommitments_CustomFieldDateValue4_Item4" type="xs:date"/>
            <xs:element minOccurs="0" name="PermanentFundingCommitments_CustomFieldDateValue4_Item5" type="xs:date"/>
            <xs:element minOccurs="0" name="PermanentFundingCommitments_CustomFieldDateValue4_Item6" type="xs:date"/>
            <xs:element minOccurs="0" name="PermanentFundingCommitments_CustomFieldDateValue4_Item7" type="xs:date"/>
            <xs:element minOccurs="0" name="PermanentFundingCommitments_CustomFieldDateValue4_Item8" type="xs:date"/>
            <xs:element minOccurs="0" name="PermanentFundingCommitments_CustomFieldDateValue4_Item9" type="xs:date"/>
            <xs:element minOccurs="0" name="PermanentFundingCommitments_CustomFieldDateValue4_Item10" type="xs:date"/>
            <xs:element minOccurs="0" name="PermanentFundingCommitments_CustomFieldDateValue5_Item1" type="xs:date"/>
            <xs:element minOccurs="0" name="PermanentFundingCommitments_CustomFieldDateValue5_Item2" type="xs:date"/>
            <xs:element minOccurs="0" name="PermanentFundingCommitments_CustomFieldDateValue5_Item3" type="xs:date"/>
            <xs:element minOccurs="0" name="PermanentFundingCommitments_CustomFieldDateValue5_Item4" type="xs:date"/>
            <xs:element minOccurs="0" name="PermanentFundingCommitments_CustomFieldDateValue5_Item5" type="xs:date"/>
            <xs:element minOccurs="0" name="PermanentFundingCommitments_CustomFieldDateValue5_Item6" type="xs:date"/>
            <xs:element minOccurs="0" name="PermanentFundingCommitments_CustomFieldDateValue5_Item7" type="xs:date"/>
            <xs:element minOccurs="0" name="PermanentFundingCommitments_CustomFieldDateValue5_Item8" type="xs:date"/>
            <xs:element minOccurs="0" name="PermanentFundingCommitments_CustomFieldDateValue5_Item9" type="xs:date"/>
            <xs:element minOccurs="0" name="PermanentFundingCommitments_CustomFieldDateValue5_Item10" type="xs:date"/>
            <xs:element minOccurs="0" name="PermanentFundingCommitments_CustomFieldDecimalValue1_Item1" type="xs:decimal"/>
            <xs:element minOccurs="0" name="PermanentFundingCommitments_CustomFieldDecimalValue1_Item2" type="xs:decimal"/>
            <xs:element minOccurs="0" name="PermanentFundingCommitments_CustomFieldDecimalValue1_Item3" type="xs:decimal"/>
            <xs:element minOccurs="0" name="PermanentFundingCommitments_CustomFieldDecimalValue1_Item4" type="xs:decimal"/>
            <xs:element minOccurs="0" name="PermanentFundingCommitments_CustomFieldDecimalValue1_Item5" type="xs:decimal"/>
            <xs:element minOccurs="0" name="PermanentFundingCommitments_CustomFieldDecimalValue1_Item6" type="xs:decimal"/>
            <xs:element minOccurs="0" name="PermanentFundingCommitments_CustomFieldDecimalValue1_Item7" type="xs:decimal"/>
            <xs:element minOccurs="0" name="PermanentFundingCommitments_CustomFieldDecimalValue1_Item8" type="xs:decimal"/>
            <xs:element minOccurs="0" name="PermanentFundingCommitments_CustomFieldDecimalValue1_Item9" type="xs:decimal"/>
            <xs:element minOccurs="0" name="PermanentFundingCommitments_CustomFieldDecimalValue1_Item10" type="xs:decimal"/>
            <xs:element minOccurs="0" name="PermanentFundingCommitments_CustomFieldDecimalValue2_Item1" type="xs:decimal"/>
            <xs:element minOccurs="0" name="PermanentFundingCommitments_CustomFieldDecimalValue2_Item2" type="xs:decimal"/>
            <xs:element minOccurs="0" name="PermanentFundingCommitments_CustomFieldDecimalValue2_Item3" type="xs:decimal"/>
            <xs:element minOccurs="0" name="PermanentFundingCommitments_CustomFieldDecimalValue2_Item4" type="xs:decimal"/>
            <xs:element minOccurs="0" name="PermanentFundingCommitments_CustomFieldDecimalValue2_Item5" type="xs:decimal"/>
            <xs:element minOccurs="0" name="PermanentFundingCommitments_CustomFieldDecimalValue2_Item6" type="xs:decimal"/>
            <xs:element minOccurs="0" name="PermanentFundingCommitments_CustomFieldDecimalValue2_Item7" type="xs:decimal"/>
            <xs:element minOccurs="0" name="PermanentFundingCommitments_CustomFieldDecimalValue2_Item8" type="xs:decimal"/>
            <xs:element minOccurs="0" name="PermanentFundingCommitments_CustomFieldDecimalValue2_Item9" type="xs:decimal"/>
            <xs:element minOccurs="0" name="PermanentFundingCommitments_CustomFieldDecimalValue2_Item10" type="xs:decimal"/>
            <xs:element minOccurs="0" name="PermanentFundingCommitments_CustomFieldDecimalValue3_Item1" type="xs:decimal"/>
            <xs:element minOccurs="0" name="PermanentFundingCommitments_CustomFieldDecimalValue3_Item2" type="xs:decimal"/>
            <xs:element minOccurs="0" name="PermanentFundingCommitments_CustomFieldDecimalValue3_Item3" type="xs:decimal"/>
            <xs:element minOccurs="0" name="PermanentFundingCommitments_CustomFieldDecimalValue3_Item4" type="xs:decimal"/>
            <xs:element minOccurs="0" name="PermanentFundingCommitments_CustomFieldDecimalValue3_Item5" type="xs:decimal"/>
            <xs:element minOccurs="0" name="PermanentFundingCommitments_CustomFieldDecimalValue3_Item6" type="xs:decimal"/>
            <xs:element minOccurs="0" name="PermanentFundingCommitments_CustomFieldDecimalValue3_Item7" type="xs:decimal"/>
            <xs:element minOccurs="0" name="PermanentFundingCommitments_CustomFieldDecimalValue3_Item8" type="xs:decimal"/>
            <xs:element minOccurs="0" name="PermanentFundingCommitments_CustomFieldDecimalValue3_Item9" type="xs:decimal"/>
            <xs:element minOccurs="0" name="PermanentFundingCommitments_CustomFieldDecimalValue3_Item10" type="xs:decimal"/>
            <xs:element minOccurs="0" name="PermanentFundingCommitments_CustomFieldDecimalValue4_Item1" type="xs:decimal"/>
            <xs:element minOccurs="0" name="PermanentFundingCommitments_CustomFieldDecimalValue4_Item2" type="xs:decimal"/>
            <xs:element minOccurs="0" name="PermanentFundingCommitments_CustomFieldDecimalValue4_Item3" type="xs:decimal"/>
            <xs:element minOccurs="0" name="PermanentFundingCommitments_CustomFieldDecimalValue4_Item4" type="xs:decimal"/>
            <xs:element minOccurs="0" name="PermanentFundingCommitments_CustomFieldDecimalValue4_Item5" type="xs:decimal"/>
            <xs:element minOccurs="0" name="PermanentFundingCommitments_CustomFieldDecimalValue4_Item6" type="xs:decimal"/>
            <xs:element minOccurs="0" name="PermanentFundingCommitments_CustomFieldDecimalValue4_Item7" type="xs:decimal"/>
            <xs:element minOccurs="0" name="PermanentFundingCommitments_CustomFieldDecimalValue4_Item8" type="xs:decimal"/>
            <xs:element minOccurs="0" name="PermanentFundingCommitments_CustomFieldDecimalValue4_Item9" type="xs:decimal"/>
            <xs:element minOccurs="0" name="PermanentFundingCommitments_CustomFieldDecimalValue4_Item10" type="xs:decimal"/>
            <xs:element minOccurs="0" name="PermanentFundingCommitments_CustomFieldDecimalValue5_Item1" type="xs:decimal"/>
            <xs:element minOccurs="0" name="PermanentFundingCommitments_CustomFieldDecimalValue5_Item2" type="xs:decimal"/>
            <xs:element minOccurs="0" name="PermanentFundingCommitments_CustomFieldDecimalValue5_Item3" type="xs:decimal"/>
            <xs:element minOccurs="0" name="PermanentFundingCommitments_CustomFieldDecimalValue5_Item4" type="xs:decimal"/>
            <xs:element minOccurs="0" name="PermanentFundingCommitments_CustomFieldDecimalValue5_Item5" type="xs:decimal"/>
            <xs:element minOccurs="0" name="PermanentFundingCommitments_CustomFieldDecimalValue5_Item6" type="xs:decimal"/>
            <xs:element minOccurs="0" name="PermanentFundingCommitments_CustomFieldDecimalValue5_Item7" type="xs:decimal"/>
            <xs:element minOccurs="0" name="PermanentFundingCommitments_CustomFieldDecimalValue5_Item8" type="xs:decimal"/>
            <xs:element minOccurs="0" name="PermanentFundingCommitments_CustomFieldDecimalValue5_Item9" type="xs:decimal"/>
            <xs:element minOccurs="0" name="PermanentFundingCommitments_CustomFieldDecimalValue5_Item10" type="xs:decimal"/>
            <xs:element minOccurs="0" name="PermanentFundingCommitments_CustomFieldNumericValue1_Item1" type="xs:decimal"/>
            <xs:element minOccurs="0" name="PermanentFundingCommitments_CustomFieldNumericValue1_Item2" type="xs:decimal"/>
            <xs:element minOccurs="0" name="PermanentFundingCommitments_CustomFieldNumericValue1_Item3" type="xs:decimal"/>
            <xs:element minOccurs="0" name="PermanentFundingCommitments_CustomFieldNumericValue1_Item4" type="xs:decimal"/>
            <xs:element minOccurs="0" name="PermanentFundingCommitments_CustomFieldNumericValue1_Item5" type="xs:decimal"/>
            <xs:element minOccurs="0" name="PermanentFundingCommitments_CustomFieldNumericValue1_Item6" type="xs:decimal"/>
            <xs:element minOccurs="0" name="PermanentFundingCommitments_CustomFieldNumericValue1_Item7" type="xs:decimal"/>
            <xs:element minOccurs="0" name="PermanentFundingCommitments_CustomFieldNumericValue1_Item8" type="xs:decimal"/>
            <xs:element minOccurs="0" name="PermanentFundingCommitments_CustomFieldNumericValue1_Item9" type="xs:decimal"/>
            <xs:element minOccurs="0" name="PermanentFundingCommitments_CustomFieldNumericValue1_Item10" type="xs:decimal"/>
            <xs:element minOccurs="0" name="PermanentFundingCommitments_CustomFieldNumericValue2_Item1" type="xs:decimal"/>
            <xs:element minOccurs="0" name="PermanentFundingCommitments_CustomFieldNumericValue2_Item2" type="xs:decimal"/>
            <xs:element minOccurs="0" name="PermanentFundingCommitments_CustomFieldNumericValue2_Item3" type="xs:decimal"/>
            <xs:element minOccurs="0" name="PermanentFundingCommitments_CustomFieldNumericValue2_Item4" type="xs:decimal"/>
            <xs:element minOccurs="0" name="PermanentFundingCommitments_CustomFieldNumericValue2_Item5" type="xs:decimal"/>
            <xs:element minOccurs="0" name="PermanentFundingCommitments_CustomFieldNumericValue2_Item6" type="xs:decimal"/>
            <xs:element minOccurs="0" name="PermanentFundingCommitments_CustomFieldNumericValue2_Item7" type="xs:decimal"/>
            <xs:element minOccurs="0" name="PermanentFundingCommitments_CustomFieldNumericValue2_Item8" type="xs:decimal"/>
            <xs:element minOccurs="0" name="PermanentFundingCommitments_CustomFieldNumericValue2_Item9" type="xs:decimal"/>
            <xs:element minOccurs="0" name="PermanentFundingCommitments_CustomFieldNumericValue2_Item10" type="xs:decimal"/>
            <xs:element minOccurs="0" name="PermanentFundingCommitments_CustomFieldNumericValue3_Item1" type="xs:decimal"/>
            <xs:element minOccurs="0" name="PermanentFundingCommitments_CustomFieldNumericValue3_Item2" type="xs:decimal"/>
            <xs:element minOccurs="0" name="PermanentFundingCommitments_CustomFieldNumericValue3_Item3" type="xs:decimal"/>
            <xs:element minOccurs="0" name="PermanentFundingCommitments_CustomFieldNumericValue3_Item4" type="xs:decimal"/>
            <xs:element minOccurs="0" name="PermanentFundingCommitments_CustomFieldNumericValue3_Item5" type="xs:decimal"/>
            <xs:element minOccurs="0" name="PermanentFundingCommitments_CustomFieldNumericValue3_Item6" type="xs:decimal"/>
            <xs:element minOccurs="0" name="PermanentFundingCommitments_CustomFieldNumericValue3_Item7" type="xs:decimal"/>
            <xs:element minOccurs="0" name="PermanentFundingCommitments_CustomFieldNumericValue3_Item8" type="xs:decimal"/>
            <xs:element minOccurs="0" name="PermanentFundingCommitments_CustomFieldNumericValue3_Item9" type="xs:decimal"/>
            <xs:element minOccurs="0" name="PermanentFundingCommitments_CustomFieldNumericValue3_Item10" type="xs:decimal"/>
            <xs:element minOccurs="0" name="PermanentFundingCommitments_CustomFieldNumericValue4_Item1" type="xs:decimal"/>
            <xs:element minOccurs="0" name="PermanentFundingCommitments_CustomFieldNumericValue4_Item2" type="xs:decimal"/>
            <xs:element minOccurs="0" name="PermanentFundingCommitments_CustomFieldNumericValue4_Item3" type="xs:decimal"/>
            <xs:element minOccurs="0" name="PermanentFundingCommitments_CustomFieldNumericValue4_Item4" type="xs:decimal"/>
            <xs:element minOccurs="0" name="PermanentFundingCommitments_CustomFieldNumericValue4_Item5" type="xs:decimal"/>
            <xs:element minOccurs="0" name="PermanentFundingCommitments_CustomFieldNumericValue4_Item6" type="xs:decimal"/>
            <xs:element minOccurs="0" name="PermanentFundingCommitments_CustomFieldNumericValue4_Item7" type="xs:decimal"/>
            <xs:element minOccurs="0" name="PermanentFundingCommitments_CustomFieldNumericValue4_Item8" type="xs:decimal"/>
            <xs:element minOccurs="0" name="PermanentFundingCommitments_CustomFieldNumericValue4_Item9" type="xs:decimal"/>
            <xs:element minOccurs="0" name="PermanentFundingCommitments_CustomFieldNumericValue4_Item10" type="xs:decimal"/>
            <xs:element minOccurs="0" name="PermanentFundingCommitments_CustomFieldNumericValue5_Item1" type="xs:decimal"/>
            <xs:element minOccurs="0" name="PermanentFundingCommitments_CustomFieldNumericValue5_Item2" type="xs:decimal"/>
            <xs:element minOccurs="0" name="PermanentFundingCommitments_CustomFieldNumericValue5_Item3" type="xs:decimal"/>
            <xs:element minOccurs="0" name="PermanentFundingCommitments_CustomFieldNumericValue5_Item4" type="xs:decimal"/>
            <xs:element minOccurs="0" name="PermanentFundingCommitments_CustomFieldNumericValue5_Item5" type="xs:decimal"/>
            <xs:element minOccurs="0" name="PermanentFundingCommitments_CustomFieldNumericValue5_Item6" type="xs:decimal"/>
            <xs:element minOccurs="0" name="PermanentFundingCommitments_CustomFieldNumericValue5_Item7" type="xs:decimal"/>
            <xs:element minOccurs="0" name="PermanentFundingCommitments_CustomFieldNumericValue5_Item8" type="xs:decimal"/>
            <xs:element minOccurs="0" name="PermanentFundingCommitments_CustomFieldNumericValue5_Item9" type="xs:decimal"/>
            <xs:element minOccurs="0" name="PermanentFundingCommitments_CustomFieldNumericValue5_Item10" type="xs:decimal"/>
            <xs:element minOccurs="0" name="PermanentFundingCommitments_CustomFieldTextValue1_Item1" type="xs:string"/>
            <xs:element minOccurs="0" name="PermanentFundingCommitments_CustomFieldTextValue1_Item2" type="xs:string"/>
            <xs:element minOccurs="0" name="PermanentFundingCommitments_CustomFieldTextValue1_Item3" type="xs:string"/>
            <xs:element minOccurs="0" name="PermanentFundingCommitments_CustomFieldTextValue1_Item4" type="xs:string"/>
            <xs:element minOccurs="0" name="PermanentFundingCommitments_CustomFieldTextValue1_Item5" type="xs:string"/>
            <xs:element minOccurs="0" name="PermanentFundingCommitments_CustomFieldTextValue1_Item6" type="xs:string"/>
            <xs:element minOccurs="0" name="PermanentFundingCommitments_CustomFieldTextValue1_Item7" type="xs:string"/>
            <xs:element minOccurs="0" name="PermanentFundingCommitments_CustomFieldTextValue1_Item8" type="xs:string"/>
            <xs:element minOccurs="0" name="PermanentFundingCommitments_CustomFieldTextValue1_Item9" type="xs:string"/>
            <xs:element minOccurs="0" name="PermanentFundingCommitments_CustomFieldTextValue1_Item10" type="xs:string"/>
            <xs:element minOccurs="0" name="PermanentFundingCommitments_CustomFieldTextValue10_Item1" type="xs:string"/>
            <xs:element minOccurs="0" name="PermanentFundingCommitments_CustomFieldTextValue10_Item2" type="xs:string"/>
            <xs:element minOccurs="0" name="PermanentFundingCommitments_CustomFieldTextValue10_Item3" type="xs:string"/>
            <xs:element minOccurs="0" name="PermanentFundingCommitments_CustomFieldTextValue10_Item4" type="xs:string"/>
            <xs:element minOccurs="0" name="PermanentFundingCommitments_CustomFieldTextValue10_Item5" type="xs:string"/>
            <xs:element minOccurs="0" name="PermanentFundingCommitments_CustomFieldTextValue10_Item6" type="xs:string"/>
            <xs:element minOccurs="0" name="PermanentFundingCommitments_CustomFieldTextValue10_Item7" type="xs:string"/>
            <xs:element minOccurs="0" name="PermanentFundingCommitments_CustomFieldTextValue10_Item8" type="xs:string"/>
            <xs:element minOccurs="0" name="PermanentFundingCommitments_CustomFieldTextValue10_Item9" type="xs:string"/>
            <xs:element minOccurs="0" name="PermanentFundingCommitments_CustomFieldTextValue10_Item10" type="xs:string"/>
            <xs:element minOccurs="0" name="PermanentFundingCommitments_CustomFieldTextValue11_Item1" type="xs:string"/>
            <xs:element minOccurs="0" name="PermanentFundingCommitments_CustomFieldTextValue11_Item2" type="xs:string"/>
            <xs:element minOccurs="0" name="PermanentFundingCommitments_CustomFieldTextValue11_Item3" type="xs:string"/>
            <xs:element minOccurs="0" name="PermanentFundingCommitments_CustomFieldTextValue11_Item4" type="xs:string"/>
            <xs:element minOccurs="0" name="PermanentFundingCommitments_CustomFieldTextValue11_Item5" type="xs:string"/>
            <xs:element minOccurs="0" name="PermanentFundingCommitments_CustomFieldTextValue11_Item6" type="xs:string"/>
            <xs:element minOccurs="0" name="PermanentFundingCommitments_CustomFieldTextValue11_Item7" type="xs:string"/>
            <xs:element minOccurs="0" name="PermanentFundingCommitments_CustomFieldTextValue11_Item8" type="xs:string"/>
            <xs:element minOccurs="0" name="PermanentFundingCommitments_CustomFieldTextValue11_Item9" type="xs:string"/>
            <xs:element minOccurs="0" name="PermanentFundingCommitments_CustomFieldTextValue11_Item10" type="xs:string"/>
            <xs:element minOccurs="0" name="PermanentFundingCommitments_CustomFieldTextValue12_Item1" type="xs:string"/>
            <xs:element minOccurs="0" name="PermanentFundingCommitments_CustomFieldTextValue12_Item2" type="xs:string"/>
            <xs:element minOccurs="0" name="PermanentFundingCommitments_CustomFieldTextValue12_Item3" type="xs:string"/>
            <xs:element minOccurs="0" name="PermanentFundingCommitments_CustomFieldTextValue12_Item4" type="xs:string"/>
            <xs:element minOccurs="0" name="PermanentFundingCommitments_CustomFieldTextValue12_Item5" type="xs:string"/>
            <xs:element minOccurs="0" name="PermanentFundingCommitments_CustomFieldTextValue12_Item6" type="xs:string"/>
            <xs:element minOccurs="0" name="PermanentFundingCommitments_CustomFieldTextValue12_Item7" type="xs:string"/>
            <xs:element minOccurs="0" name="PermanentFundingCommitments_CustomFieldTextValue12_Item8" type="xs:string"/>
            <xs:element minOccurs="0" name="PermanentFundingCommitments_CustomFieldTextValue12_Item9" type="xs:string"/>
            <xs:element minOccurs="0" name="PermanentFundingCommitments_CustomFieldTextValue12_Item10" type="xs:string"/>
            <xs:element minOccurs="0" name="PermanentFundingCommitments_CustomFieldTextValue13_Item1" type="xs:string"/>
            <xs:element minOccurs="0" name="PermanentFundingCommitments_CustomFieldTextValue13_Item2" type="xs:string"/>
            <xs:element minOccurs="0" name="PermanentFundingCommitments_CustomFieldTextValue13_Item3" type="xs:string"/>
            <xs:element minOccurs="0" name="PermanentFundingCommitments_CustomFieldTextValue13_Item4" type="xs:string"/>
            <xs:element minOccurs="0" name="PermanentFundingCommitments_CustomFieldTextValue13_Item5" type="xs:string"/>
            <xs:element minOccurs="0" name="PermanentFundingCommitments_CustomFieldTextValue13_Item6" type="xs:string"/>
            <xs:element minOccurs="0" name="PermanentFundingCommitments_CustomFieldTextValue13_Item7" type="xs:string"/>
            <xs:element minOccurs="0" name="PermanentFundingCommitments_CustomFieldTextValue13_Item8" type="xs:string"/>
            <xs:element minOccurs="0" name="PermanentFundingCommitments_CustomFieldTextValue13_Item9" type="xs:string"/>
            <xs:element minOccurs="0" name="PermanentFundingCommitments_CustomFieldTextValue13_Item10" type="xs:string"/>
            <xs:element minOccurs="0" name="PermanentFundingCommitments_CustomFieldTextValue14_Item1" type="xs:string"/>
            <xs:element minOccurs="0" name="PermanentFundingCommitments_CustomFieldTextValue14_Item2" type="xs:string"/>
            <xs:element minOccurs="0" name="PermanentFundingCommitments_CustomFieldTextValue14_Item3" type="xs:string"/>
            <xs:element minOccurs="0" name="PermanentFundingCommitments_CustomFieldTextValue14_Item4" type="xs:string"/>
            <xs:element minOccurs="0" name="PermanentFundingCommitments_CustomFieldTextValue14_Item5" type="xs:string"/>
            <xs:element minOccurs="0" name="PermanentFundingCommitments_CustomFieldTextValue14_Item6" type="xs:string"/>
            <xs:element minOccurs="0" name="PermanentFundingCommitments_CustomFieldTextValue14_Item7" type="xs:string"/>
            <xs:element minOccurs="0" name="PermanentFundingCommitments_CustomFieldTextValue14_Item8" type="xs:string"/>
            <xs:element minOccurs="0" name="PermanentFundingCommitments_CustomFieldTextValue14_Item9" type="xs:string"/>
            <xs:element minOccurs="0" name="PermanentFundingCommitments_CustomFieldTextValue14_Item10" type="xs:string"/>
            <xs:element minOccurs="0" name="PermanentFundingCommitments_CustomFieldTextValue15_Item1" type="xs:string"/>
            <xs:element minOccurs="0" name="PermanentFundingCommitments_CustomFieldTextValue15_Item2" type="xs:string"/>
            <xs:element minOccurs="0" name="PermanentFundingCommitments_CustomFieldTextValue15_Item3" type="xs:string"/>
            <xs:element minOccurs="0" name="PermanentFundingCommitments_CustomFieldTextValue15_Item4" type="xs:string"/>
            <xs:element minOccurs="0" name="PermanentFundingCommitments_CustomFieldTextValue15_Item5" type="xs:string"/>
            <xs:element minOccurs="0" name="PermanentFundingCommitments_CustomFieldTextValue15_Item6" type="xs:string"/>
            <xs:element minOccurs="0" name="PermanentFundingCommitments_CustomFieldTextValue15_Item7" type="xs:string"/>
            <xs:element minOccurs="0" name="PermanentFundingCommitments_CustomFieldTextValue15_Item8" type="xs:string"/>
            <xs:element minOccurs="0" name="PermanentFundingCommitments_CustomFieldTextValue15_Item9" type="xs:string"/>
            <xs:element minOccurs="0" name="PermanentFundingCommitments_CustomFieldTextValue15_Item10" type="xs:string"/>
            <xs:element minOccurs="0" name="PermanentFundingCommitments_CustomFieldTextValue2_Item1" type="xs:string"/>
            <xs:element minOccurs="0" name="PermanentFundingCommitments_CustomFieldTextValue2_Item2" type="xs:string"/>
            <xs:element minOccurs="0" name="PermanentFundingCommitments_CustomFieldTextValue2_Item3" type="xs:string"/>
            <xs:element minOccurs="0" name="PermanentFundingCommitments_CustomFieldTextValue2_Item4" type="xs:string"/>
            <xs:element minOccurs="0" name="PermanentFundingCommitments_CustomFieldTextValue2_Item5" type="xs:string"/>
            <xs:element minOccurs="0" name="PermanentFundingCommitments_CustomFieldTextValue2_Item6" type="xs:string"/>
            <xs:element minOccurs="0" name="PermanentFundingCommitments_CustomFieldTextValue2_Item7" type="xs:string"/>
            <xs:element minOccurs="0" name="PermanentFundingCommitments_CustomFieldTextValue2_Item8" type="xs:string"/>
            <xs:element minOccurs="0" name="PermanentFundingCommitments_CustomFieldTextValue2_Item9" type="xs:string"/>
            <xs:element minOccurs="0" name="PermanentFundingCommitments_CustomFieldTextValue2_Item10" type="xs:string"/>
            <xs:element minOccurs="0" name="PermanentFundingCommitments_CustomFieldTextValue3_Item1" type="xs:string"/>
            <xs:element minOccurs="0" name="PermanentFundingCommitments_CustomFieldTextValue3_Item2" type="xs:string"/>
            <xs:element minOccurs="0" name="PermanentFundingCommitments_CustomFieldTextValue3_Item3" type="xs:string"/>
            <xs:element minOccurs="0" name="PermanentFundingCommitments_CustomFieldTextValue3_Item4" type="xs:string"/>
            <xs:element minOccurs="0" name="PermanentFundingCommitments_CustomFieldTextValue3_Item5" type="xs:string"/>
            <xs:element minOccurs="0" name="PermanentFundingCommitments_CustomFieldTextValue3_Item6" type="xs:string"/>
            <xs:element minOccurs="0" name="PermanentFundingCommitments_CustomFieldTextValue3_Item7" type="xs:string"/>
            <xs:element minOccurs="0" name="PermanentFundingCommitments_CustomFieldTextValue3_Item8" type="xs:string"/>
            <xs:element minOccurs="0" name="PermanentFundingCommitments_CustomFieldTextValue3_Item9" type="xs:string"/>
            <xs:element minOccurs="0" name="PermanentFundingCommitments_CustomFieldTextValue3_Item10" type="xs:string"/>
            <xs:element minOccurs="0" name="PermanentFundingCommitments_CustomFieldTextValue4_Item1" type="xs:string"/>
            <xs:element minOccurs="0" name="PermanentFundingCommitments_CustomFieldTextValue4_Item2" type="xs:string"/>
            <xs:element minOccurs="0" name="PermanentFundingCommitments_CustomFieldTextValue4_Item3" type="xs:string"/>
            <xs:element minOccurs="0" name="PermanentFundingCommitments_CustomFieldTextValue4_Item4" type="xs:string"/>
            <xs:element minOccurs="0" name="PermanentFundingCommitments_CustomFieldTextValue4_Item5" type="xs:string"/>
            <xs:element minOccurs="0" name="PermanentFundingCommitments_CustomFieldTextValue4_Item6" type="xs:string"/>
            <xs:element minOccurs="0" name="PermanentFundingCommitments_CustomFieldTextValue4_Item7" type="xs:string"/>
            <xs:element minOccurs="0" name="PermanentFundingCommitments_CustomFieldTextValue4_Item8" type="xs:string"/>
            <xs:element minOccurs="0" name="PermanentFundingCommitments_CustomFieldTextValue4_Item9" type="xs:string"/>
            <xs:element minOccurs="0" name="PermanentFundingCommitments_CustomFieldTextValue4_Item10" type="xs:string"/>
            <xs:element minOccurs="0" name="PermanentFundingCommitments_CustomFieldTextValue5_Item1" type="xs:string"/>
            <xs:element minOccurs="0" name="PermanentFundingCommitments_CustomFieldTextValue5_Item2" type="xs:string"/>
            <xs:element minOccurs="0" name="PermanentFundingCommitments_CustomFieldTextValue5_Item3" type="xs:string"/>
            <xs:element minOccurs="0" name="PermanentFundingCommitments_CustomFieldTextValue5_Item4" type="xs:string"/>
            <xs:element minOccurs="0" name="PermanentFundingCommitments_CustomFieldTextValue5_Item5" type="xs:string"/>
            <xs:element minOccurs="0" name="PermanentFundingCommitments_CustomFieldTextValue5_Item6" type="xs:string"/>
            <xs:element minOccurs="0" name="PermanentFundingCommitments_CustomFieldTextValue5_Item7" type="xs:string"/>
            <xs:element minOccurs="0" name="PermanentFundingCommitments_CustomFieldTextValue5_Item8" type="xs:string"/>
            <xs:element minOccurs="0" name="PermanentFundingCommitments_CustomFieldTextValue5_Item9" type="xs:string"/>
            <xs:element minOccurs="0" name="PermanentFundingCommitments_CustomFieldTextValue5_Item10" type="xs:string"/>
            <xs:element minOccurs="0" name="PermanentFundingCommitments_CustomFieldTextValue6_Item1" type="xs:string"/>
            <xs:element minOccurs="0" name="PermanentFundingCommitments_CustomFieldTextValue6_Item2" type="xs:string"/>
            <xs:element minOccurs="0" name="PermanentFundingCommitments_CustomFieldTextValue6_Item3" type="xs:string"/>
            <xs:element minOccurs="0" name="PermanentFundingCommitments_CustomFieldTextValue6_Item4" type="xs:string"/>
            <xs:element minOccurs="0" name="PermanentFundingCommitments_CustomFieldTextValue6_Item5" type="xs:string"/>
            <xs:element minOccurs="0" name="PermanentFundingCommitments_CustomFieldTextValue6_Item6" type="xs:string"/>
            <xs:element minOccurs="0" name="PermanentFundingCommitments_CustomFieldTextValue6_Item7" type="xs:string"/>
            <xs:element minOccurs="0" name="PermanentFundingCommitments_CustomFieldTextValue6_Item8" type="xs:string"/>
            <xs:element minOccurs="0" name="PermanentFundingCommitments_CustomFieldTextValue6_Item9" type="xs:string"/>
            <xs:element minOccurs="0" name="PermanentFundingCommitments_CustomFieldTextValue6_Item10" type="xs:string"/>
            <xs:element minOccurs="0" name="PermanentFundingCommitments_CustomFieldTextValue7_Item1" type="xs:string"/>
            <xs:element minOccurs="0" name="PermanentFundingCommitments_CustomFieldTextValue7_Item2" type="xs:string"/>
            <xs:element minOccurs="0" name="PermanentFundingCommitments_CustomFieldTextValue7_Item3" type="xs:string"/>
            <xs:element minOccurs="0" name="PermanentFundingCommitments_CustomFieldTextValue7_Item4" type="xs:string"/>
            <xs:element minOccurs="0" name="PermanentFundingCommitments_CustomFieldTextValue7_Item5" type="xs:string"/>
            <xs:element minOccurs="0" name="PermanentFundingCommitments_CustomFieldTextValue7_Item6" type="xs:string"/>
            <xs:element minOccurs="0" name="PermanentFundingCommitments_CustomFieldTextValue7_Item7" type="xs:string"/>
            <xs:element minOccurs="0" name="PermanentFundingCommitments_CustomFieldTextValue7_Item8" type="xs:string"/>
            <xs:element minOccurs="0" name="PermanentFundingCommitments_CustomFieldTextValue7_Item9" type="xs:string"/>
            <xs:element minOccurs="0" name="PermanentFundingCommitments_CustomFieldTextValue7_Item10" type="xs:string"/>
            <xs:element minOccurs="0" name="PermanentFundingCommitments_CustomFieldTextValue8_Item1" type="xs:string"/>
            <xs:element minOccurs="0" name="PermanentFundingCommitments_CustomFieldTextValue8_Item2" type="xs:string"/>
            <xs:element minOccurs="0" name="PermanentFundingCommitments_CustomFieldTextValue8_Item3" type="xs:string"/>
            <xs:element minOccurs="0" name="PermanentFundingCommitments_CustomFieldTextValue8_Item4" type="xs:string"/>
            <xs:element minOccurs="0" name="PermanentFundingCommitments_CustomFieldTextValue8_Item5" type="xs:string"/>
            <xs:element minOccurs="0" name="PermanentFundingCommitments_CustomFieldTextValue8_Item6" type="xs:string"/>
            <xs:element minOccurs="0" name="PermanentFundingCommitments_CustomFieldTextValue8_Item7" type="xs:string"/>
            <xs:element minOccurs="0" name="PermanentFundingCommitments_CustomFieldTextValue8_Item8" type="xs:string"/>
            <xs:element minOccurs="0" name="PermanentFundingCommitments_CustomFieldTextValue8_Item9" type="xs:string"/>
            <xs:element minOccurs="0" name="PermanentFundingCommitments_CustomFieldTextValue8_Item10" type="xs:string"/>
            <xs:element minOccurs="0" name="PermanentFundingCommitments_CustomFieldTextValue9_Item1" type="xs:string"/>
            <xs:element minOccurs="0" name="PermanentFundingCommitments_CustomFieldTextValue9_Item2" type="xs:string"/>
            <xs:element minOccurs="0" name="PermanentFundingCommitments_CustomFieldTextValue9_Item3" type="xs:string"/>
            <xs:element minOccurs="0" name="PermanentFundingCommitments_CustomFieldTextValue9_Item4" type="xs:string"/>
            <xs:element minOccurs="0" name="PermanentFundingCommitments_CustomFieldTextValue9_Item5" type="xs:string"/>
            <xs:element minOccurs="0" name="PermanentFundingCommitments_CustomFieldTextValue9_Item6" type="xs:string"/>
            <xs:element minOccurs="0" name="PermanentFundingCommitments_CustomFieldTextValue9_Item7" type="xs:string"/>
            <xs:element minOccurs="0" name="PermanentFundingCommitments_CustomFieldTextValue9_Item8" type="xs:string"/>
            <xs:element minOccurs="0" name="PermanentFundingCommitments_CustomFieldTextValue9_Item9" type="xs:string"/>
            <xs:element minOccurs="0" name="PermanentFundingCommitments_CustomFieldTextValue9_Item10" type="xs:string"/>
            <xs:element minOccurs="0" name="PermanentFundingCommitments_ProviderName_Item1" type="xs:string"/>
            <xs:element minOccurs="0" name="PermanentFundingCommitments_ProviderName_Item2" type="xs:string"/>
            <xs:element minOccurs="0" name="PermanentFundingCommitments_ProviderName_Item3" type="xs:string"/>
            <xs:element minOccurs="0" name="PermanentFundingCommitments_ProviderName_Item4" type="xs:string"/>
            <xs:element minOccurs="0" name="PermanentFundingCommitments_ProviderName_Item5" type="xs:string"/>
            <xs:element minOccurs="0" name="PermanentFundingCommitments_ProviderName_Item6" type="xs:string"/>
            <xs:element minOccurs="0" name="PermanentFundingCommitments_ProviderName_Item7" type="xs:string"/>
            <xs:element minOccurs="0" name="PermanentFundingCommitments_ProviderName_Item8" type="xs:string"/>
            <xs:element minOccurs="0" name="PermanentFundingCommitments_ProviderName_Item9" type="xs:string"/>
            <xs:element minOccurs="0" name="PermanentFundingCommitments_ProviderName_Item10" type="xs:string"/>
            <xs:element minOccurs="0" name="Program_Name" type="xs:string"/>
            <xs:element minOccurs="0" name="ProjectFeatures_CustomFieldBitValue1" type="xs:boolean"/>
            <xs:element minOccurs="0" name="ProjectFeatures_CustomFieldBitValue2" type="xs:boolean"/>
            <xs:element minOccurs="0" name="ProjectFeatures_CustomFieldBitValue3" type="xs:boolean"/>
            <xs:element minOccurs="0" name="ProjectFeatures_CustomFieldBitValue4" type="xs:boolean"/>
            <xs:element minOccurs="0" name="ProjectFeatures_CustomFieldBitValue5" type="xs:boolean"/>
            <xs:element minOccurs="0" name="ProjectFeatures_CustomFieldDateValue1" type="xs:date"/>
            <xs:element minOccurs="0" name="ProjectFeatures_CustomFieldDateValue2" type="xs:date"/>
            <xs:element minOccurs="0" name="ProjectFeatures_CustomFieldDateValue3" type="xs:date"/>
            <xs:element minOccurs="0" name="ProjectFeatures_CustomFieldDateValue4" type="xs:date"/>
            <xs:element minOccurs="0" name="ProjectFeatures_CustomFieldDateValue5" type="xs:date"/>
            <xs:element minOccurs="0" name="ProjectFeatures_CustomFieldDecimalValue1" type="xs:decimal"/>
            <xs:element minOccurs="0" name="ProjectFeatures_CustomFieldDecimalValue2" type="xs:decimal"/>
            <xs:element minOccurs="0" name="ProjectFeatures_CustomFieldDecimalValue3" type="xs:decimal"/>
            <xs:element minOccurs="0" name="ProjectFeatures_CustomFieldDecimalValue4" type="xs:decimal"/>
            <xs:element minOccurs="0" name="ProjectFeatures_CustomFieldDecimalValue5" type="xs:decimal"/>
            <xs:element minOccurs="0" name="ProjectFeatures_CustomFieldNumericValue1" type="xs:decimal"/>
            <xs:element minOccurs="0" name="ProjectFeatures_CustomFieldNumericValue2" type="xs:decimal"/>
            <xs:element minOccurs="0" name="ProjectFeatures_CustomFieldNumericValue3" type="xs:decimal"/>
            <xs:element minOccurs="0" name="ProjectFeatures_CustomFieldNumericValue4" type="xs:decimal"/>
            <xs:element minOccurs="0" name="ProjectFeatures_CustomFieldNumericValue5" type="xs:decimal"/>
            <xs:element minOccurs="0" name="ProjectFeatures_CustomFieldTextValue1" type="xs:string"/>
            <xs:element minOccurs="0" name="ProjectFeatures_CustomFieldTextValue10" type="xs:string"/>
            <xs:element minOccurs="0" name="ProjectFeatures_CustomFieldTextValue11" type="xs:string"/>
            <xs:element minOccurs="0" name="ProjectFeatures_CustomFieldTextValue12" type="xs:string"/>
            <xs:element minOccurs="0" name="ProjectFeatures_CustomFieldTextValue13" type="xs:string"/>
            <xs:element minOccurs="0" name="ProjectFeatures_CustomFieldTextValue14" type="xs:string"/>
            <xs:element minOccurs="0" name="ProjectFeatures_CustomFieldTextValue15" type="xs:string"/>
            <xs:element minOccurs="0" name="ProjectFeatures_CustomFieldTextValue2" type="xs:string"/>
            <xs:element minOccurs="0" name="ProjectFeatures_CustomFieldTextValue3" type="xs:string"/>
            <xs:element minOccurs="0" name="ProjectFeatures_CustomFieldTextValue4" type="xs:string"/>
            <xs:element minOccurs="0" name="ProjectFeatures_CustomFieldTextValue5" type="xs:string"/>
            <xs:element minOccurs="0" name="ProjectFeatures_CustomFieldTextValue6" type="xs:string"/>
            <xs:element minOccurs="0" name="ProjectFeatures_CustomFieldTextValue7" type="xs:string"/>
            <xs:element minOccurs="0" name="ProjectFeatures_CustomFieldTextValue8" type="xs:string"/>
            <xs:element minOccurs="0" name="ProjectFeatures_CustomFieldTextValue9" type="xs:string"/>
            <xs:element minOccurs="0" name="ProjectFeatures_GrossFloorAreaOfBuildings" type="xs:int"/>
            <xs:element minOccurs="0" name="ProjectFeatures_Non-ResidentialFloorArea" type="xs:int"/>
            <xs:element minOccurs="0" name="ProjectFeatures_NumberOfElderlyUnits" type="xs:int"/>
            <xs:element minOccurs="0" name="ProjectFeatures_NumberOfParkingSpaces" type="xs:int"/>
            <xs:element minOccurs="0" name="ProjectFeatures_NumberOfSpecialNeedsUnits" type="xs:int"/>
            <xs:element minOccurs="0" name="ProjectFeatures_ResidentialFloorArea" type="xs:int"/>
            <xs:element minOccurs="0" name="ProjectInformation_AcquisitionAndRehabilitation" type="xs:boolean"/>
            <xs:element minOccurs="0" name="ProjectInformation_CustomFieldBitValue1" type="xs:boolean"/>
            <xs:element minOccurs="0" name="ProjectInformation_CustomFieldBitValue2" type="xs:boolean"/>
            <xs:element minOccurs="0" name="ProjectInformation_CustomFieldBitValue3" type="xs:boolean"/>
            <xs:element minOccurs="0" name="ProjectInformation_CustomFieldBitValue4" type="xs:boolean"/>
            <xs:element minOccurs="0" name="ProjectInformation_CustomFieldBitValue5" type="xs:boolean"/>
            <xs:element minOccurs="0" name="ProjectInformation_CustomFieldDateValue1" type="xs:date"/>
            <xs:element minOccurs="0" name="ProjectInformation_CustomFieldDateValue2" type="xs:date"/>
            <xs:element minOccurs="0" name="ProjectInformation_CustomFieldDateValue3" type="xs:date"/>
            <xs:element minOccurs="0" name="ProjectInformation_CustomFieldDateValue4" type="xs:date"/>
            <xs:element minOccurs="0" name="ProjectInformation_CustomFieldDateValue5" type="xs:date"/>
            <xs:element minOccurs="0" name="ProjectInformation_CustomFieldDecimalValue1" type="xs:decimal"/>
            <xs:element minOccurs="0" name="ProjectInformation_CustomFieldDecimalValue2" type="xs:decimal"/>
            <xs:element minOccurs="0" name="ProjectInformation_CustomFieldDecimalValue3" type="xs:decimal"/>
            <xs:element minOccurs="0" name="ProjectInformation_CustomFieldDecimalValue4" type="xs:decimal"/>
            <xs:element minOccurs="0" name="ProjectInformation_CustomFieldDecimalValue5" type="xs:decimal"/>
            <xs:element minOccurs="0" name="ProjectInformation_CustomFieldNumericValue1" type="xs:decimal"/>
            <xs:element minOccurs="0" name="ProjectInformation_CustomFieldNumericValue2" type="xs:decimal"/>
            <xs:element minOccurs="0" name="ProjectInformation_CustomFieldNumericValue3" type="xs:decimal"/>
            <xs:element minOccurs="0" name="ProjectInformation_CustomFieldNumericValue4" type="xs:decimal"/>
            <xs:element minOccurs="0" name="ProjectInformation_CustomFieldNumericValue5" type="xs:decimal"/>
            <xs:element minOccurs="0" name="ProjectInformation_CustomFieldTextValue1" type="xs:string"/>
            <xs:element minOccurs="0" name="ProjectInformation_CustomFieldTextValue10" type="xs:string"/>
            <xs:element minOccurs="0" name="ProjectInformation_CustomFieldTextValue11" type="xs:string"/>
            <xs:element minOccurs="0" name="ProjectInformation_CustomFieldTextValue12" type="xs:string"/>
            <xs:element minOccurs="0" name="ProjectInformation_CustomFieldTextValue13" type="xs:string"/>
            <xs:element minOccurs="0" name="ProjectInformation_CustomFieldTextValue14" type="xs:string"/>
            <xs:element minOccurs="0" name="ProjectInformation_CustomFieldTextValue15" type="xs:string"/>
            <xs:element minOccurs="0" name="ProjectInformation_CustomFieldTextValue2" type="xs:string"/>
            <xs:element minOccurs="0" name="ProjectInformation_CustomFieldTextValue3" type="xs:string"/>
            <xs:element minOccurs="0" name="ProjectInformation_CustomFieldTextValue4" type="xs:string"/>
            <xs:element minOccurs="0" name="ProjectInformation_CustomFieldTextValue5" type="xs:string"/>
            <xs:element minOccurs="0" name="ProjectInformation_CustomFieldTextValue6" type="xs:string"/>
            <xs:element minOccurs="0" name="ProjectInformation_CustomFieldTextValue7" type="xs:string"/>
            <xs:element minOccurs="0" name="ProjectInformation_CustomFieldTextValue8" type="xs:string"/>
            <xs:element minOccurs="0" name="ProjectInformation_CustomFieldTextValue9" type="xs:string"/>
            <xs:element minOccurs="0" name="ProjectInformation_DetachedSingleFamily" type="xs:boolean"/>
            <xs:element minOccurs="0" name="ProjectInformation_Duplex" type="xs:boolean"/>
            <xs:element minOccurs="0" name="ProjectInformation_ElevatorInBuildings" type="xs:boolean"/>
            <xs:element minOccurs="0" name="ProjectInformation_GardenApartments" type="xs:boolean"/>
            <xs:element minOccurs="0" name="ProjectInformation_MultifamilyResidential" type="xs:boolean"/>
            <xs:element minOccurs="0" name="ProjectInformation_NewConstruction" type="xs:boolean"/>
            <xs:element minOccurs="0" name="ProjectInformation_NumberOfBuildings" type="xs:int"/>
            <xs:element minOccurs="0" name="ProjectInformation_NumberOfEmployeeUnits" type="xs:int"/>
            <xs:element minOccurs="0" name="ProjectInformation_NumberOfFloorsInTallestBuilding" type="xs:int"/>
            <xs:element minOccurs="0" name="ProjectInformation_NumberOfLowIncomeUnits" type="xs:int"/>
            <xs:element minOccurs="0" name="ProjectInformation_NumberOfMarketRateUnits" type="xs:int"/>
            <xs:element minOccurs="0" name="ProjectInformation_OneStoryResidential" type="xs:boolean"/>
            <xs:element minOccurs="0" name="ProjectInformation_Other" type="xs:boolean"/>
            <xs:element minOccurs="0" name="ProjectInformation_PercentOfLowIncomeFloorArea" type="xs:decimal"/>
            <xs:element minOccurs="0" name="ProjectInformation_PercentOfLowIncomeUnits" type="xs:decimal"/>
            <xs:element minOccurs="0" name="ProjectInformation_Rehabilitation" type="xs:boolean"/>
            <xs:element minOccurs="0" name="ProjectInformation_RowHouse_x002F_Townhouse" type="xs:boolean"/>
            <xs:element minOccurs="0" name="ProjectInformation_SingleRoomOccupancy" type="xs:boolean"/>
            <xs:element minOccurs="0" name="ProjectInformation_TotalNumberOfNewlyConstructedUnits" type="xs:int"/>
            <xs:element minOccurs="0" name="ProjectInformation_TotalNumberOfRehabilitatedUnits" type="xs:int"/>
            <xs:element minOccurs="0" name="ProjectInformation_TotalNumberOfUnits" type="xs:int"/>
            <xs:element minOccurs="0" name="ProjectMilestonesDate_BoardCouncilDate" type="xs:date"/>
            <xs:element minOccurs="0" name="ProjectMilestonesDate_CloseOfEscrowDate" type="xs:date"/>
            <xs:element minOccurs="0" name="ProjectMilestonesDate_CommissionDate" type="xs:date"/>
            <xs:element minOccurs="0" name="ProjectMilestonesDate_CommittedDate" type="xs:date"/>
            <xs:element minOccurs="0" name="ProjectMilestonesDate_CompletionDate" type="xs:date"/>
            <xs:element minOccurs="0" name="ProjectMilestonesDate_CustomFieldBitValue1" type="xs:boolean"/>
            <xs:element minOccurs="0" name="ProjectMilestonesDate_CustomFieldBitValue2" type="xs:boolean"/>
            <xs:element minOccurs="0" name="ProjectMilestonesDate_CustomFieldBitValue3" type="xs:boolean"/>
            <xs:element minOccurs="0" name="ProjectMilestonesDate_CustomFieldBitValue4" type="xs:boolean"/>
            <xs:element minOccurs="0" name="ProjectMilestonesDate_CustomFieldBitValue5" type="xs:boolean"/>
            <xs:element minOccurs="0" name="ProjectMilestonesDate_CustomFieldDateValue1" type="xs:date"/>
            <xs:element minOccurs="0" name="ProjectMilestonesDate_CustomFieldDateValue2" type="xs:date"/>
            <xs:element minOccurs="0" name="ProjectMilestonesDate_CustomFieldDateValue3" type="xs:date"/>
            <xs:element minOccurs="0" name="ProjectMilestonesDate_CustomFieldDateValue4" type="xs:date"/>
            <xs:element minOccurs="0" name="ProjectMilestonesDate_CustomFieldDateValue5" type="xs:date"/>
            <xs:element minOccurs="0" name="ProjectMilestonesDate_CustomFieldDecimalValue1" type="xs:decimal"/>
            <xs:element minOccurs="0" name="ProjectMilestonesDate_CustomFieldDecimalValue2" type="xs:decimal"/>
            <xs:element minOccurs="0" name="ProjectMilestonesDate_CustomFieldDecimalValue3" type="xs:decimal"/>
            <xs:element minOccurs="0" name="ProjectMilestonesDate_CustomFieldDecimalValue4" type="xs:decimal"/>
            <xs:element minOccurs="0" name="ProjectMilestonesDate_CustomFieldDecimalValue5" type="xs:decimal"/>
            <xs:element minOccurs="0" name="ProjectMilestonesDate_CustomFieldNumericValue1" type="xs:decimal"/>
            <xs:element minOccurs="0" name="ProjectMilestonesDate_CustomFieldNumericValue2" type="xs:decimal"/>
            <xs:element minOccurs="0" name="ProjectMilestonesDate_CustomFieldNumericValue3" type="xs:decimal"/>
            <xs:element minOccurs="0" name="ProjectMilestonesDate_CustomFieldNumericValue4" type="xs:decimal"/>
            <xs:element minOccurs="0" name="ProjectMilestonesDate_CustomFieldNumericValue5" type="xs:decimal"/>
            <xs:element minOccurs="0" name="ProjectMilestonesDate_CustomFieldTextValue1" type="xs:string"/>
            <xs:element minOccurs="0" name="ProjectMilestonesDate_CustomFieldTextValue10" type="xs:string"/>
            <xs:element minOccurs="0" name="ProjectMilestonesDate_CustomFieldTextValue11" type="xs:string"/>
            <xs:element minOccurs="0" name="ProjectMilestonesDate_CustomFieldTextValue12" type="xs:string"/>
            <xs:element minOccurs="0" name="ProjectMilestonesDate_CustomFieldTextValue13" type="xs:string"/>
            <xs:element minOccurs="0" name="ProjectMilestonesDate_CustomFieldTextValue14" type="xs:string"/>
            <xs:element minOccurs="0" name="ProjectMilestonesDate_CustomFieldTextValue15" type="xs:string"/>
            <xs:element minOccurs="0" name="ProjectMilestonesDate_CustomFieldTextValue2" type="xs:string"/>
            <xs:element minOccurs="0" name="ProjectMilestonesDate_CustomFieldTextValue3" type="xs:string"/>
            <xs:element minOccurs="0" name="ProjectMilestonesDate_CustomFieldTextValue4" type="xs:string"/>
            <xs:element minOccurs="0" name="ProjectMilestonesDate_CustomFieldTextValue5" type="xs:string"/>
            <xs:element minOccurs="0" name="ProjectMilestonesDate_CustomFieldTextValue6" type="xs:string"/>
            <xs:element minOccurs="0" name="ProjectMilestonesDate_CustomFieldTextValue7" type="xs:string"/>
            <xs:element minOccurs="0" name="ProjectMilestonesDate_CustomFieldTextValue8" type="xs:string"/>
            <xs:element minOccurs="0" name="ProjectMilestonesDate_CustomFieldTextValue9" type="xs:string"/>
            <xs:element minOccurs="0" name="ProjectMilestonesDate_EnvironmentalQualityActDate" type="xs:date"/>
            <xs:element minOccurs="0" name="ProjectMilestonesDate_EstimatedCompletionDate" type="xs:date"/>
            <xs:element minOccurs="0" name="ProjectMilestonesDate_IDISCompletionDate" type="xs:date"/>
            <xs:element minOccurs="0" name="ProjectMilestonesDate_IDISSetupDate" type="xs:date"/>
            <xs:element minOccurs="0" name="ProjectMilestonesDate_NationalEnvironmentalPolicyActDate" type="xs:date"/>
            <xs:element minOccurs="0" name="ProjectMilestonesDate_NEPANotApplicable" type="xs:boolean"/>
            <xs:element minOccurs="0" name="ProjectMilestonesDate_QualifyControlDate" type="xs:date"/>
            <xs:element minOccurs="0" name="ProjectMilestonesDate_RejectedDate" type="xs:date"/>
            <xs:element minOccurs="0" name="ProjectMilestonesDate_StartDate" type="xs:date"/>
            <xs:element minOccurs="0" name="ProjectMilestonesDate_WithdrawnDate" type="xs:date"/>
            <xs:element minOccurs="0" name="ProjectNameAndAddress_ApplicationDate" type="xs:date"/>
            <xs:element minOccurs="0" name="ProjectNameAndAddress_CensusTract" type="xs:string"/>
            <xs:element minOccurs="0" name="ProjectNameAndAddress_City_Name" type="xs:string"/>
            <xs:element minOccurs="0" name="ProjectNameAndAddress_CityID" type="xs:int"/>
            <xs:element minOccurs="0" name="ProjectNameAndAddress_County_Name" type="xs:string"/>
            <xs:element minOccurs="0" name="ProjectNameAndAddress_CountyID" type="xs:int"/>
            <xs:element minOccurs="0" name="ProjectNameAndAddress_CustomFieldBitValue1" type="xs:boolean"/>
            <xs:element minOccurs="0" name="ProjectNameAndAddress_CustomFieldBitValue2" type="xs:boolean"/>
            <xs:element minOccurs="0" name="ProjectNameAndAddress_CustomFieldBitValue3" type="xs:boolean"/>
            <xs:element minOccurs="0" name="ProjectNameAndAddress_CustomFieldBitValue4" type="xs:boolean"/>
            <xs:element minOccurs="0" name="ProjectNameAndAddress_CustomFieldBitValue5" type="xs:boolean"/>
            <xs:element minOccurs="0" name="ProjectNameAndAddress_CustomFieldDateValue1" type="xs:date"/>
            <xs:element minOccurs="0" name="ProjectNameAndAddress_CustomFieldDateValue2" type="xs:date"/>
            <xs:element minOccurs="0" name="ProjectNameAndAddress_CustomFieldDateValue3" type="xs:date"/>
            <xs:element minOccurs="0" name="ProjectNameAndAddress_CustomFieldDateValue4" type="xs:date"/>
            <xs:element minOccurs="0" name="ProjectNameAndAddress_CustomFieldDateValue5" type="xs:date"/>
            <xs:element minOccurs="0" name="ProjectNameAndAddress_CustomFieldDecimalValue1" type="xs:decimal"/>
            <xs:element minOccurs="0" name="ProjectNameAndAddress_CustomFieldDecimalValue2" type="xs:decimal"/>
            <xs:element minOccurs="0" name="ProjectNameAndAddress_CustomFieldDecimalValue3" type="xs:decimal"/>
            <xs:element minOccurs="0" name="ProjectNameAndAddress_CustomFieldDecimalValue4" type="xs:decimal"/>
            <xs:element minOccurs="0" name="ProjectNameAndAddress_CustomFieldDecimalValue5" type="xs:decimal"/>
            <xs:element minOccurs="0" name="ProjectNameAndAddress_CustomFieldNumericValue1" type="xs:decimal"/>
            <xs:element minOccurs="0" name="ProjectNameAndAddress_CustomFieldNumericValue2" type="xs:decimal"/>
            <xs:element minOccurs="0" name="ProjectNameAndAddress_CustomFieldNumericValue3" type="xs:decimal"/>
            <xs:element minOccurs="0" name="ProjectNameAndAddress_CustomFieldNumericValue4" type="xs:decimal"/>
            <xs:element minOccurs="0" name="ProjectNameAndAddress_CustomFieldNumericValue5" type="xs:decimal"/>
            <xs:element minOccurs="0" name="ProjectNameAndAddress_CustomFieldTextValue1" type="xs:string"/>
            <xs:element minOccurs="0" name="ProjectNameAndAddress_CustomFieldTextValue10" type="xs:string"/>
            <xs:element minOccurs="0" name="ProjectNameAndAddress_CustomFieldTextValue11" type="xs:string"/>
            <xs:element minOccurs="0" name="ProjectNameAndAddress_CustomFieldTextValue12" type="xs:string"/>
            <xs:element minOccurs="0" name="ProjectNameAndAddress_CustomFieldTextValue13" type="xs:string"/>
            <xs:element minOccurs="0" name="ProjectNameAndAddress_CustomFieldTextValue14" type="xs:string"/>
            <xs:element minOccurs="0" name="ProjectNameAndAddress_CustomFieldTextValue15" type="xs:string"/>
            <xs:element minOccurs="0" name="ProjectNameAndAddress_CustomFieldTextValue2" type="xs:string"/>
            <xs:element minOccurs="0" name="ProjectNameAndAddress_CustomFieldTextValue3" type="xs:string"/>
            <xs:element minOccurs="0" name="ProjectNameAndAddress_CustomFieldTextValue4" type="xs:string"/>
            <xs:element minOccurs="0" name="ProjectNameAndAddress_CustomFieldTextValue5" type="xs:string"/>
            <xs:element minOccurs="0" name="ProjectNameAndAddress_CustomFieldTextValue6" type="xs:string"/>
            <xs:element minOccurs="0" name="ProjectNameAndAddress_CustomFieldTextValue7" type="xs:string"/>
            <xs:element minOccurs="0" name="ProjectNameAndAddress_CustomFieldTextValue8" type="xs:string"/>
            <xs:element minOccurs="0" name="ProjectNameAndAddress_CustomFieldTextValue9" type="xs:string"/>
            <xs:element minOccurs="0" name="ProjectNameAndAddress_DifficultDevelopmentArea" type="xs:boolean"/>
            <xs:element minOccurs="0" name="ProjectNameAndAddress_Name" type="xs:string"/>
            <xs:element minOccurs="0" name="ProjectNameAndAddress_PrimaryStreet" type="xs:string"/>
            <xs:element minOccurs="0" name="ProjectNameAndAddress_ProjectLocatedInRuralDevelopmentArea" type="xs:boolean"/>
            <xs:element minOccurs="0" name="ProjectNameAndAddress_ReadyToMigrateToComplianceMonitoring" type="xs:boolean"/>
            <xs:element minOccurs="0" name="ProjectNameAndAddress_SecondaryStreet" type="xs:string"/>
            <xs:element minOccurs="0" name="ProjectNameAndAddress_State" type="xs:string"/>
            <xs:element minOccurs="0" name="ProjectNameAndAddress_StateRepresentative" type="xs:string"/>
            <xs:element minOccurs="0" name="ProjectNameAndAddress_StateRepresentativeDistrictNumber" type="xs:string"/>
            <xs:element minOccurs="0" name="ProjectNameAndAddress_StateSenator" type="xs:string"/>
            <xs:element minOccurs="0" name="ProjectNameAndAddress_StateSenatorDistrictNumber" type="xs:string"/>
            <xs:element minOccurs="0" name="ProjectNameAndAddress_USRepresentative" type="xs:string"/>
            <xs:element minOccurs="0" name="ProjectNameAndAddress_USRepresentativeDistrictNumber" type="xs:string"/>
            <xs:element minOccurs="0" name="ProjectNameAndAddress_Zip" type="xs:string"/>
            <xs:element minOccurs="0" name="RentalAnalysis_AdditionalMonthlyIncomePerUnit" type="xs:decimal"/>
            <xs:element minOccurs="0" name="RentalAnalysis_AnnualOperatingExpensesPerUnit" type="xs:decimal"/>
            <xs:element minOccurs="0" name="RentalAnalysis_CustomFieldBitValue1" type="xs:boolean"/>
            <xs:element minOccurs="0" name="RentalAnalysis_CustomFieldBitValue2" type="xs:boolean"/>
            <xs:element minOccurs="0" name="RentalAnalysis_CustomFieldBitValue3" type="xs:boolean"/>
            <xs:element minOccurs="0" name="RentalAnalysis_CustomFieldBitValue4" type="xs:boolean"/>
            <xs:element minOccurs="0" name="RentalAnalysis_CustomFieldBitValue5" type="xs:boolean"/>
            <xs:element minOccurs="0" name="RentalAnalysis_CustomFieldDateValue1" type="xs:date"/>
            <xs:element minOccurs="0" name="RentalAnalysis_CustomFieldDateValue2" type="xs:date"/>
            <xs:element minOccurs="0" name="RentalAnalysis_CustomFieldDateValue3" type="xs:date"/>
            <xs:element minOccurs="0" name="RentalAnalysis_CustomFieldDateValue4" type="xs:date"/>
            <xs:element minOccurs="0" name="RentalAnalysis_CustomFieldDateValue5" type="xs:date"/>
            <xs:element minOccurs="0" name="RentalAnalysis_CustomFieldDecimalValue1" type="xs:decimal"/>
            <xs:element minOccurs="0" name="RentalAnalysis_CustomFieldDecimalValue2" type="xs:decimal"/>
            <xs:element minOccurs="0" name="RentalAnalysis_CustomFieldDecimalValue3" type="xs:decimal"/>
            <xs:element minOccurs="0" name="RentalAnalysis_CustomFieldDecimalValue4" type="xs:decimal"/>
            <xs:element minOccurs="0" name="RentalAnalysis_CustomFieldDecimalValue5" type="xs:decimal"/>
            <xs:element minOccurs="0" name="RentalAnalysis_CustomFieldNumericValue1" type="xs:decimal"/>
            <xs:element minOccurs="0" name="RentalAnalysis_CustomFieldNumericValue2" type="xs:decimal"/>
            <xs:element minOccurs="0" name="RentalAnalysis_CustomFieldNumericValue3" type="xs:decimal"/>
            <xs:element minOccurs="0" name="RentalAnalysis_CustomFieldNumericValue4" type="xs:decimal"/>
            <xs:element minOccurs="0" name="RentalAnalysis_CustomFieldNumericValue5" type="xs:decimal"/>
            <xs:element minOccurs="0" name="RentalAnalysis_CustomFieldTextValue1" type="xs:string"/>
            <xs:element minOccurs="0" name="RentalAnalysis_CustomFieldTextValue10" type="xs:string"/>
            <xs:element minOccurs="0" name="RentalAnalysis_CustomFieldTextValue11" type="xs:string"/>
            <xs:element minOccurs="0" name="RentalAnalysis_CustomFieldTextValue12" type="xs:string"/>
            <xs:element minOccurs="0" name="RentalAnalysis_CustomFieldTextValue13" type="xs:string"/>
            <xs:element minOccurs="0" name="RentalAnalysis_CustomFieldTextValue14" type="xs:string"/>
            <xs:element minOccurs="0" name="RentalAnalysis_CustomFieldTextValue15" type="xs:string"/>
            <xs:element minOccurs="0" name="RentalAnalysis_CustomFieldTextValue2" type="xs:string"/>
            <xs:element minOccurs="0" name="RentalAnalysis_CustomFieldTextValue3" type="xs:string"/>
            <xs:element minOccurs="0" name="RentalAnalysis_CustomFieldTextValue4" type="xs:string"/>
            <xs:element minOccurs="0" name="RentalAnalysis_CustomFieldTextValue5" type="xs:string"/>
            <xs:element minOccurs="0" name="RentalAnalysis_CustomFieldTextValue6" type="xs:string"/>
            <xs:element minOccurs="0" name="RentalAnalysis_CustomFieldTextValue7" type="xs:string"/>
            <xs:element minOccurs="0" name="RentalAnalysis_CustomFieldTextValue8" type="xs:string"/>
            <xs:element minOccurs="0" name="RentalAnalysis_CustomFieldTextValue9" type="xs:string"/>
            <xs:element minOccurs="0" name="RentalAnalysis_LessDeductionForEmployee_x002F_ModelUnits" type="xs:int"/>
            <xs:element minOccurs="0" name="RentalAnalysis_LessOtherDeductions" type="xs:decimal"/>
            <xs:element minOccurs="0" name="RentalAnalysis_LessProvisionsForVacancy_x002F_LossAs_x0025_OfGrossRentalIncom" type="xs:decimal"/>
            <xs:element minOccurs="0" name="RentalAnalysis_ReplacementReserversPerUnit" type="xs:decimal"/>
            <xs:element minOccurs="0" name="RentalAnalysis_TotalUnits" type="xs:int"/>
            <xs:element minOccurs="0" name="RentalAnalysisUnits_Bathrooms_Unit1" type="xs:decimal"/>
            <xs:element minOccurs="0" name="RentalAnalysisUnits_Bathrooms_Unit2" type="xs:decimal"/>
            <xs:element minOccurs="0" name="RentalAnalysisUnits_Bathrooms_Unit3" type="xs:decimal"/>
            <xs:element minOccurs="0" name="RentalAnalysisUnits_Bathrooms_Unit4" type="xs:decimal"/>
            <xs:element minOccurs="0" name="RentalAnalysisUnits_Bathrooms_Unit5" type="xs:decimal"/>
            <xs:element minOccurs="0" name="RentalAnalysisUnits_Bathrooms_Unit6" type="xs:decimal"/>
            <xs:element minOccurs="0" name="RentalAnalysisUnits_Bathrooms_Unit7" type="xs:decimal"/>
            <xs:element minOccurs="0" name="RentalAnalysisUnits_Bathrooms_Unit8" type="xs:decimal"/>
            <xs:element minOccurs="0" name="RentalAnalysisUnits_Bathrooms_Unit9" type="xs:decimal"/>
            <xs:element minOccurs="0" name="RentalAnalysisUnits_Bathrooms_Unit10" type="xs:decimal"/>
            <xs:element minOccurs="0" name="RentalAnalysisUnits_Bedrooms_Unit1" type="xs:int"/>
            <xs:element minOccurs="0" name="RentalAnalysisUnits_Bedrooms_Unit2" type="xs:int"/>
            <xs:element minOccurs="0" name="RentalAnalysisUnits_Bedrooms_Unit3" type="xs:int"/>
            <xs:element minOccurs="0" name="RentalAnalysisUnits_Bedrooms_Unit4" type="xs:int"/>
            <xs:element minOccurs="0" name="RentalAnalysisUnits_Bedrooms_Unit5" type="xs:int"/>
            <xs:element minOccurs="0" name="RentalAnalysisUnits_Bedrooms_Unit6" type="xs:int"/>
            <xs:element minOccurs="0" name="RentalAnalysisUnits_Bedrooms_Unit7" type="xs:int"/>
            <xs:element minOccurs="0" name="RentalAnalysisUnits_Bedrooms_Unit8" type="xs:int"/>
            <xs:element minOccurs="0" name="RentalAnalysisUnits_Bedrooms_Unit9" type="xs:int"/>
            <xs:element minOccurs="0" name="RentalAnalysisUnits_Bedrooms_Unit10" type="xs:int"/>
            <xs:element minOccurs="0" name="RentalAnalysisUnits_CustomFieldBitValue1_Unit1" type="xs:boolean"/>
            <xs:element minOccurs="0" name="RentalAnalysisUnits_CustomFieldBitValue1_Unit2" type="xs:boolean"/>
            <xs:element minOccurs="0" name="RentalAnalysisUnits_CustomFieldBitValue1_Unit3" type="xs:boolean"/>
            <xs:element minOccurs="0" name="RentalAnalysisUnits_CustomFieldBitValue1_Unit4" type="xs:boolean"/>
            <xs:element minOccurs="0" name="RentalAnalysisUnits_CustomFieldBitValue1_Unit5" type="xs:boolean"/>
            <xs:element minOccurs="0" name="RentalAnalysisUnits_CustomFieldBitValue1_Unit6" type="xs:boolean"/>
            <xs:element minOccurs="0" name="RentalAnalysisUnits_CustomFieldBitValue1_Unit7" type="xs:boolean"/>
            <xs:element minOccurs="0" name="RentalAnalysisUnits_CustomFieldBitValue1_Unit8" type="xs:boolean"/>
            <xs:element minOccurs="0" name="RentalAnalysisUnits_CustomFieldBitValue1_Unit9" type="xs:boolean"/>
            <xs:element minOccurs="0" name="RentalAnalysisUnits_CustomFieldBitValue1_Unit10" type="xs:boolean"/>
            <xs:element minOccurs="0" name="RentalAnalysisUnits_CustomFieldBitValue2_Unit1" type="xs:boolean"/>
            <xs:element minOccurs="0" name="RentalAnalysisUnits_CustomFieldBitValue2_Unit2" type="xs:boolean"/>
            <xs:element minOccurs="0" name="RentalAnalysisUnits_CustomFieldBitValue2_Unit3" type="xs:boolean"/>
            <xs:element minOccurs="0" name="RentalAnalysisUnits_CustomFieldBitValue2_Unit4" type="xs:boolean"/>
            <xs:element minOccurs="0" name="RentalAnalysisUnits_CustomFieldBitValue2_Unit5" type="xs:boolean"/>
            <xs:element minOccurs="0" name="RentalAnalysisUnits_CustomFieldBitValue2_Unit6" type="xs:boolean"/>
            <xs:element minOccurs="0" name="RentalAnalysisUnits_CustomFieldBitValue2_Unit7" type="xs:boolean"/>
            <xs:element minOccurs="0" name="RentalAnalysisUnits_CustomFieldBitValue2_Unit8" type="xs:boolean"/>
            <xs:element minOccurs="0" name="RentalAnalysisUnits_CustomFieldBitValue2_Unit9" type="xs:boolean"/>
            <xs:element minOccurs="0" name="RentalAnalysisUnits_CustomFieldBitValue2_Unit10" type="xs:boolean"/>
            <xs:element minOccurs="0" name="RentalAnalysisUnits_CustomFieldBitValue3_Unit1" type="xs:boolean"/>
            <xs:element minOccurs="0" name="RentalAnalysisUnits_CustomFieldBitValue3_Unit2" type="xs:boolean"/>
            <xs:element minOccurs="0" name="RentalAnalysisUnits_CustomFieldBitValue3_Unit3" type="xs:boolean"/>
            <xs:element minOccurs="0" name="RentalAnalysisUnits_CustomFieldBitValue3_Unit4" type="xs:boolean"/>
            <xs:element minOccurs="0" name="RentalAnalysisUnits_CustomFieldBitValue3_Unit5" type="xs:boolean"/>
            <xs:element minOccurs="0" name="RentalAnalysisUnits_CustomFieldBitValue3_Unit6" type="xs:boolean"/>
            <xs:element minOccurs="0" name="RentalAnalysisUnits_CustomFieldBitValue3_Unit7" type="xs:boolean"/>
            <xs:element minOccurs="0" name="RentalAnalysisUnits_CustomFieldBitValue3_Unit8" type="xs:boolean"/>
            <xs:element minOccurs="0" name="RentalAnalysisUnits_CustomFieldBitValue3_Unit9" type="xs:boolean"/>
            <xs:element minOccurs="0" name="RentalAnalysisUnits_CustomFieldBitValue3_Unit10" type="xs:boolean"/>
            <xs:element minOccurs="0" name="RentalAnalysisUnits_CustomFieldBitValue4_Unit1" type="xs:boolean"/>
            <xs:element minOccurs="0" name="RentalAnalysisUnits_CustomFieldBitValue4_Unit2" type="xs:boolean"/>
            <xs:element minOccurs="0" name="RentalAnalysisUnits_CustomFieldBitValue4_Unit3" type="xs:boolean"/>
            <xs:element minOccurs="0" name="RentalAnalysisUnits_CustomFieldBitValue4_Unit4" type="xs:boolean"/>
            <xs:element minOccurs="0" name="RentalAnalysisUnits_CustomFieldBitValue4_Unit5" type="xs:boolean"/>
            <xs:element minOccurs="0" name="RentalAnalysisUnits_CustomFieldBitValue4_Unit6" type="xs:boolean"/>
            <xs:element minOccurs="0" name="RentalAnalysisUnits_CustomFieldBitValue4_Unit7" type="xs:boolean"/>
            <xs:element minOccurs="0" name="RentalAnalysisUnits_CustomFieldBitValue4_Unit8" type="xs:boolean"/>
            <xs:element minOccurs="0" name="RentalAnalysisUnits_CustomFieldBitValue4_Unit9" type="xs:boolean"/>
            <xs:element minOccurs="0" name="RentalAnalysisUnits_CustomFieldBitValue4_Unit10" type="xs:boolean"/>
            <xs:element minOccurs="0" name="RentalAnalysisUnits_CustomFieldBitValue5_Unit1" type="xs:boolean"/>
            <xs:element minOccurs="0" name="RentalAnalysisUnits_CustomFieldBitValue5_Unit2" type="xs:boolean"/>
            <xs:element minOccurs="0" name="RentalAnalysisUnits_CustomFieldBitValue5_Unit3" type="xs:boolean"/>
            <xs:element minOccurs="0" name="RentalAnalysisUnits_CustomFieldBitValue5_Unit4" type="xs:boolean"/>
            <xs:element minOccurs="0" name="RentalAnalysisUnits_CustomFieldBitValue5_Unit5" type="xs:boolean"/>
            <xs:element minOccurs="0" name="RentalAnalysisUnits_CustomFieldBitValue5_Unit6" type="xs:boolean"/>
            <xs:element minOccurs="0" name="RentalAnalysisUnits_CustomFieldBitValue5_Unit7" type="xs:boolean"/>
            <xs:element minOccurs="0" name="RentalAnalysisUnits_CustomFieldBitValue5_Unit8" type="xs:boolean"/>
            <xs:element minOccurs="0" name="RentalAnalysisUnits_CustomFieldBitValue5_Unit9" type="xs:boolean"/>
            <xs:element minOccurs="0" name="RentalAnalysisUnits_CustomFieldBitValue5_Unit10" type="xs:boolean"/>
            <xs:element minOccurs="0" name="RentalAnalysisUnits_CustomFieldDateValue1_Unit1" type="xs:date"/>
            <xs:element minOccurs="0" name="RentalAnalysisUnits_CustomFieldDateValue1_Unit2" type="xs:date"/>
            <xs:element minOccurs="0" name="RentalAnalysisUnits_CustomFieldDateValue1_Unit3" type="xs:date"/>
            <xs:element minOccurs="0" name="RentalAnalysisUnits_CustomFieldDateValue1_Unit4" type="xs:date"/>
            <xs:element minOccurs="0" name="RentalAnalysisUnits_CustomFieldDateValue1_Unit5" type="xs:date"/>
            <xs:element minOccurs="0" name="RentalAnalysisUnits_CustomFieldDateValue1_Unit6" type="xs:date"/>
            <xs:element minOccurs="0" name="RentalAnalysisUnits_CustomFieldDateValue1_Unit7" type="xs:date"/>
            <xs:element minOccurs="0" name="RentalAnalysisUnits_CustomFieldDateValue1_Unit8" type="xs:date"/>
            <xs:element minOccurs="0" name="RentalAnalysisUnits_CustomFieldDateValue1_Unit9" type="xs:date"/>
            <xs:element minOccurs="0" name="RentalAnalysisUnits_CustomFieldDateValue1_Unit10" type="xs:date"/>
            <xs:element minOccurs="0" name="RentalAnalysisUnits_CustomFieldDateValue2_Unit1" type="xs:date"/>
            <xs:element minOccurs="0" name="RentalAnalysisUnits_CustomFieldDateValue2_Unit2" type="xs:date"/>
            <xs:element minOccurs="0" name="RentalAnalysisUnits_CustomFieldDateValue2_Unit3" type="xs:date"/>
            <xs:element minOccurs="0" name="RentalAnalysisUnits_CustomFieldDateValue2_Unit4" type="xs:date"/>
            <xs:element minOccurs="0" name="RentalAnalysisUnits_CustomFieldDateValue2_Unit5" type="xs:date"/>
            <xs:element minOccurs="0" name="RentalAnalysisUnits_CustomFieldDateValue2_Unit6" type="xs:date"/>
            <xs:element minOccurs="0" name="RentalAnalysisUnits_CustomFieldDateValue2_Unit7" type="xs:date"/>
            <xs:element minOccurs="0" name="RentalAnalysisUnits_CustomFieldDateValue2_Unit8" type="xs:date"/>
            <xs:element minOccurs="0" name="RentalAnalysisUnits_CustomFieldDateValue2_Unit9" type="xs:date"/>
            <xs:element minOccurs="0" name="RentalAnalysisUnits_CustomFieldDateValue2_Unit10" type="xs:date"/>
            <xs:element minOccurs="0" name="RentalAnalysisUnits_CustomFieldDateValue3_Unit1" type="xs:date"/>
            <xs:element minOccurs="0" name="RentalAnalysisUnits_CustomFieldDateValue3_Unit2" type="xs:date"/>
            <xs:element minOccurs="0" name="RentalAnalysisUnits_CustomFieldDateValue3_Unit3" type="xs:date"/>
            <xs:element minOccurs="0" name="RentalAnalysisUnits_CustomFieldDateValue3_Unit4" type="xs:date"/>
            <xs:element minOccurs="0" name="RentalAnalysisUnits_CustomFieldDateValue3_Unit5" type="xs:date"/>
            <xs:element minOccurs="0" name="RentalAnalysisUnits_CustomFieldDateValue3_Unit6" type="xs:date"/>
            <xs:element minOccurs="0" name="RentalAnalysisUnits_CustomFieldDateValue3_Unit7" type="xs:date"/>
            <xs:element minOccurs="0" name="RentalAnalysisUnits_CustomFieldDateValue3_Unit8" type="xs:date"/>
            <xs:element minOccurs="0" name="RentalAnalysisUnits_CustomFieldDateValue3_Unit9" type="xs:date"/>
            <xs:element minOccurs="0" name="RentalAnalysisUnits_CustomFieldDateValue3_Unit10" type="xs:date"/>
            <xs:element minOccurs="0" name="RentalAnalysisUnits_CustomFieldDateValue4_Unit1" type="xs:date"/>
            <xs:element minOccurs="0" name="RentalAnalysisUnits_CustomFieldDateValue4_Unit2" type="xs:date"/>
            <xs:element minOccurs="0" name="RentalAnalysisUnits_CustomFieldDateValue4_Unit3" type="xs:date"/>
            <xs:element minOccurs="0" name="RentalAnalysisUnits_CustomFieldDateValue4_Unit4" type="xs:date"/>
            <xs:element minOccurs="0" name="RentalAnalysisUnits_CustomFieldDateValue4_Unit5" type="xs:date"/>
            <xs:element minOccurs="0" name="RentalAnalysisUnits_CustomFieldDateValue4_Unit6" type="xs:date"/>
            <xs:element minOccurs="0" name="RentalAnalysisUnits_CustomFieldDateValue4_Unit7" type="xs:date"/>
            <xs:element minOccurs="0" name="RentalAnalysisUnits_CustomFieldDateValue4_Unit8" type="xs:date"/>
            <xs:element minOccurs="0" name="RentalAnalysisUnits_CustomFieldDateValue4_Unit9" type="xs:date"/>
            <xs:element minOccurs="0" name="RentalAnalysisUnits_CustomFieldDateValue4_Unit10" type="xs:date"/>
            <xs:element minOccurs="0" name="RentalAnalysisUnits_CustomFieldDateValue5_Unit1" type="xs:date"/>
            <xs:element minOccurs="0" name="RentalAnalysisUnits_CustomFieldDateValue5_Unit2" type="xs:date"/>
            <xs:element minOccurs="0" name="RentalAnalysisUnits_CustomFieldDateValue5_Unit3" type="xs:date"/>
            <xs:element minOccurs="0" name="RentalAnalysisUnits_CustomFieldDateValue5_Unit4" type="xs:date"/>
            <xs:element minOccurs="0" name="RentalAnalysisUnits_CustomFieldDateValue5_Unit5" type="xs:date"/>
            <xs:element minOccurs="0" name="RentalAnalysisUnits_CustomFieldDateValue5_Unit6" type="xs:date"/>
            <xs:element minOccurs="0" name="RentalAnalysisUnits_CustomFieldDateValue5_Unit7" type="xs:date"/>
            <xs:element minOccurs="0" name="RentalAnalysisUnits_CustomFieldDateValue5_Unit8" type="xs:date"/>
            <xs:element minOccurs="0" name="RentalAnalysisUnits_CustomFieldDateValue5_Unit9" type="xs:date"/>
            <xs:element minOccurs="0" name="RentalAnalysisUnits_CustomFieldDateValue5_Unit10" type="xs:date"/>
            <xs:element minOccurs="0" name="RentalAnalysisUnits_CustomFieldDecimalValue1_Unit1" type="xs:decimal"/>
            <xs:element minOccurs="0" name="RentalAnalysisUnits_CustomFieldDecimalValue1_Unit2" type="xs:decimal"/>
            <xs:element minOccurs="0" name="RentalAnalysisUnits_CustomFieldDecimalValue1_Unit3" type="xs:decimal"/>
            <xs:element minOccurs="0" name="RentalAnalysisUnits_CustomFieldDecimalValue1_Unit4" type="xs:decimal"/>
            <xs:element minOccurs="0" name="RentalAnalysisUnits_CustomFieldDecimalValue1_Unit5" type="xs:decimal"/>
            <xs:element minOccurs="0" name="RentalAnalysisUnits_CustomFieldDecimalValue1_Unit6" type="xs:decimal"/>
            <xs:element minOccurs="0" name="RentalAnalysisUnits_CustomFieldDecimalValue1_Unit7" type="xs:decimal"/>
            <xs:element minOccurs="0" name="RentalAnalysisUnits_CustomFieldDecimalValue1_Unit8" type="xs:decimal"/>
            <xs:element minOccurs="0" name="RentalAnalysisUnits_CustomFieldDecimalValue1_Unit9" type="xs:decimal"/>
            <xs:element minOccurs="0" name="RentalAnalysisUnits_CustomFieldDecimalValue1_Unit10" type="xs:decimal"/>
            <xs:element minOccurs="0" name="RentalAnalysisUnits_CustomFieldDecimalValue2_Unit1" type="xs:decimal"/>
            <xs:element minOccurs="0" name="RentalAnalysisUnits_CustomFieldDecimalValue2_Unit2" type="xs:decimal"/>
            <xs:element minOccurs="0" name="RentalAnalysisUnits_CustomFieldDecimalValue2_Unit3" type="xs:decimal"/>
            <xs:element minOccurs="0" name="RentalAnalysisUnits_CustomFieldDecimalValue2_Unit4" type="xs:decimal"/>
            <xs:element minOccurs="0" name="RentalAnalysisUnits_CustomFieldDecimalValue2_Unit5" type="xs:decimal"/>
            <xs:element minOccurs="0" name="RentalAnalysisUnits_CustomFieldDecimalValue2_Unit6" type="xs:decimal"/>
            <xs:element minOccurs="0" name="RentalAnalysisUnits_CustomFieldDecimalValue2_Unit7" type="xs:decimal"/>
            <xs:element minOccurs="0" name="RentalAnalysisUnits_CustomFieldDecimalValue2_Unit8" type="xs:decimal"/>
            <xs:element minOccurs="0" name="RentalAnalysisUnits_CustomFieldDecimalValue2_Unit9" type="xs:decimal"/>
            <xs:element minOccurs="0" name="RentalAnalysisUnits_CustomFieldDecimalValue2_Unit10" type="xs:decimal"/>
            <xs:element minOccurs="0" name="RentalAnalysisUnits_CustomFieldDecimalValue3_Unit1" type="xs:decimal"/>
            <xs:element minOccurs="0" name="RentalAnalysisUnits_CustomFieldDecimalValue3_Unit2" type="xs:decimal"/>
            <xs:element minOccurs="0" name="RentalAnalysisUnits_CustomFieldDecimalValue3_Unit3" type="xs:decimal"/>
            <xs:element minOccurs="0" name="RentalAnalysisUnits_CustomFieldDecimalValue3_Unit4" type="xs:decimal"/>
            <xs:element minOccurs="0" name="RentalAnalysisUnits_CustomFieldDecimalValue3_Unit5" type="xs:decimal"/>
            <xs:element minOccurs="0" name="RentalAnalysisUnits_CustomFieldDecimalValue3_Unit6" type="xs:decimal"/>
            <xs:element minOccurs="0" name="RentalAnalysisUnits_CustomFieldDecimalValue3_Unit7" type="xs:decimal"/>
            <xs:element minOccurs="0" name="RentalAnalysisUnits_CustomFieldDecimalValue3_Unit8" type="xs:decimal"/>
            <xs:element minOccurs="0" name="RentalAnalysisUnits_CustomFieldDecimalValue3_Unit9" type="xs:decimal"/>
            <xs:element minOccurs="0" name="RentalAnalysisUnits_CustomFieldDecimalValue3_Unit10" type="xs:decimal"/>
            <xs:element minOccurs="0" name="RentalAnalysisUnits_CustomFieldDecimalValue4_Unit1" type="xs:decimal"/>
            <xs:element minOccurs="0" name="RentalAnalysisUnits_CustomFieldDecimalValue4_Unit2" type="xs:decimal"/>
            <xs:element minOccurs="0" name="RentalAnalysisUnits_CustomFieldDecimalValue4_Unit3" type="xs:decimal"/>
            <xs:element minOccurs="0" name="RentalAnalysisUnits_CustomFieldDecimalValue4_Unit4" type="xs:decimal"/>
            <xs:element minOccurs="0" name="RentalAnalysisUnits_CustomFieldDecimalValue4_Unit5" type="xs:decimal"/>
            <xs:element minOccurs="0" name="RentalAnalysisUnits_CustomFieldDecimalValue4_Unit6" type="xs:decimal"/>
            <xs:element minOccurs="0" name="RentalAnalysisUnits_CustomFieldDecimalValue4_Unit7" type="xs:decimal"/>
            <xs:element minOccurs="0" name="RentalAnalysisUnits_CustomFieldDecimalValue4_Unit8" type="xs:decimal"/>
            <xs:element minOccurs="0" name="RentalAnalysisUnits_CustomFieldDecimalValue4_Unit9" type="xs:decimal"/>
            <xs:element minOccurs="0" name="RentalAnalysisUnits_CustomFieldDecimalValue4_Unit10" type="xs:decimal"/>
            <xs:element minOccurs="0" name="RentalAnalysisUnits_CustomFieldDecimalValue5_Unit1" type="xs:decimal"/>
            <xs:element minOccurs="0" name="RentalAnalysisUnits_CustomFieldDecimalValue5_Unit2" type="xs:decimal"/>
            <xs:element minOccurs="0" name="RentalAnalysisUnits_CustomFieldDecimalValue5_Unit3" type="xs:decimal"/>
            <xs:element minOccurs="0" name="RentalAnalysisUnits_CustomFieldDecimalValue5_Unit4" type="xs:decimal"/>
            <xs:element minOccurs="0" name="RentalAnalysisUnits_CustomFieldDecimalValue5_Unit5" type="xs:decimal"/>
            <xs:element minOccurs="0" name="RentalAnalysisUnits_CustomFieldDecimalValue5_Unit6" type="xs:decimal"/>
            <xs:element minOccurs="0" name="RentalAnalysisUnits_CustomFieldDecimalValue5_Unit7" type="xs:decimal"/>
            <xs:element minOccurs="0" name="RentalAnalysisUnits_CustomFieldDecimalValue5_Unit8" type="xs:decimal"/>
            <xs:element minOccurs="0" name="RentalAnalysisUnits_CustomFieldDecimalValue5_Unit9" type="xs:decimal"/>
            <xs:element minOccurs="0" name="RentalAnalysisUnits_CustomFieldDecimalValue5_Unit10" type="xs:decimal"/>
            <xs:element minOccurs="0" name="RentalAnalysisUnits_CustomFieldNumericValue1_Unit1" type="xs:decimal"/>
            <xs:element minOccurs="0" name="RentalAnalysisUnits_CustomFieldNumericValue1_Unit2" type="xs:decimal"/>
            <xs:element minOccurs="0" name="RentalAnalysisUnits_CustomFieldNumericValue1_Unit3" type="xs:decimal"/>
            <xs:element minOccurs="0" name="RentalAnalysisUnits_CustomFieldNumericValue1_Unit4" type="xs:decimal"/>
            <xs:element minOccurs="0" name="RentalAnalysisUnits_CustomFieldNumericValue1_Unit5" type="xs:decimal"/>
            <xs:element minOccurs="0" name="RentalAnalysisUnits_CustomFieldNumericValue1_Unit6" type="xs:decimal"/>
            <xs:element minOccurs="0" name="RentalAnalysisUnits_CustomFieldNumericValue1_Unit7" type="xs:decimal"/>
            <xs:element minOccurs="0" name="RentalAnalysisUnits_CustomFieldNumericValue1_Unit8" type="xs:decimal"/>
            <xs:element minOccurs="0" name="RentalAnalysisUnits_CustomFieldNumericValue1_Unit9" type="xs:decimal"/>
            <xs:element minOccurs="0" name="RentalAnalysisUnits_CustomFieldNumericValue1_Unit10" type="xs:decimal"/>
            <xs:element minOccurs="0" name="RentalAnalysisUnits_CustomFieldNumericValue2_Unit1" type="xs:decimal"/>
            <xs:element minOccurs="0" name="RentalAnalysisUnits_CustomFieldNumericValue2_Unit2" type="xs:decimal"/>
            <xs:element minOccurs="0" name="RentalAnalysisUnits_CustomFieldNumericValue2_Unit3" type="xs:decimal"/>
            <xs:element minOccurs="0" name="RentalAnalysisUnits_CustomFieldNumericValue2_Unit4" type="xs:decimal"/>
            <xs:element minOccurs="0" name="RentalAnalysisUnits_CustomFieldNumericValue2_Unit5" type="xs:decimal"/>
            <xs:element minOccurs="0" name="RentalAnalysisUnits_CustomFieldNumericValue2_Unit6" type="xs:decimal"/>
            <xs:element minOccurs="0" name="RentalAnalysisUnits_CustomFieldNumericValue2_Unit7" type="xs:decimal"/>
            <xs:element minOccurs="0" name="RentalAnalysisUnits_CustomFieldNumericValue2_Unit8" type="xs:decimal"/>
            <xs:element minOccurs="0" name="RentalAnalysisUnits_CustomFieldNumericValue2_Unit9" type="xs:decimal"/>
            <xs:element minOccurs="0" name="RentalAnalysisUnits_CustomFieldNumericValue2_Unit10" type="xs:decimal"/>
            <xs:element minOccurs="0" name="RentalAnalysisUnits_CustomFieldNumericValue3_Unit1" type="xs:decimal"/>
            <xs:element minOccurs="0" name="RentalAnalysisUnits_CustomFieldNumericValue3_Unit2" type="xs:decimal"/>
            <xs:element minOccurs="0" name="RentalAnalysisUnits_CustomFieldNumericValue3_Unit3" type="xs:decimal"/>
            <xs:element minOccurs="0" name="RentalAnalysisUnits_CustomFieldNumericValue3_Unit4" type="xs:decimal"/>
            <xs:element minOccurs="0" name="RentalAnalysisUnits_CustomFieldNumericValue3_Unit5" type="xs:decimal"/>
            <xs:element minOccurs="0" name="RentalAnalysisUnits_CustomFieldNumericValue3_Unit6" type="xs:decimal"/>
            <xs:element minOccurs="0" name="RentalAnalysisUnits_CustomFieldNumericValue3_Unit7" type="xs:decimal"/>
            <xs:element minOccurs="0" name="RentalAnalysisUnits_CustomFieldNumericValue3_Unit8" type="xs:decimal"/>
            <xs:element minOccurs="0" name="RentalAnalysisUnits_CustomFieldNumericValue3_Unit9" type="xs:decimal"/>
            <xs:element minOccurs="0" name="RentalAnalysisUnits_CustomFieldNumericValue3_Unit10" type="xs:decimal"/>
            <xs:element minOccurs="0" name="RentalAnalysisUnits_CustomFieldNumericValue4_Unit1" type="xs:decimal"/>
            <xs:element minOccurs="0" name="RentalAnalysisUnits_CustomFieldNumericValue4_Unit2" type="xs:decimal"/>
            <xs:element minOccurs="0" name="RentalAnalysisUnits_CustomFieldNumericValue4_Unit3" type="xs:decimal"/>
            <xs:element minOccurs="0" name="RentalAnalysisUnits_CustomFieldNumericValue4_Unit4" type="xs:decimal"/>
            <xs:element minOccurs="0" name="RentalAnalysisUnits_CustomFieldNumericValue4_Unit5" type="xs:decimal"/>
            <xs:element minOccurs="0" name="RentalAnalysisUnits_CustomFieldNumericValue4_Unit6" type="xs:decimal"/>
            <xs:element minOccurs="0" name="RentalAnalysisUnits_CustomFieldNumericValue4_Unit7" type="xs:decimal"/>
            <xs:element minOccurs="0" name="RentalAnalysisUnits_CustomFieldNumericValue4_Unit8" type="xs:decimal"/>
            <xs:element minOccurs="0" name="RentalAnalysisUnits_CustomFieldNumericValue4_Unit9" type="xs:decimal"/>
            <xs:element minOccurs="0" name="RentalAnalysisUnits_CustomFieldNumericValue4_Unit10" type="xs:decimal"/>
            <xs:element minOccurs="0" name="RentalAnalysisUnits_CustomFieldNumericValue5_Unit1" type="xs:decimal"/>
            <xs:element minOccurs="0" name="RentalAnalysisUnits_CustomFieldNumericValue5_Unit2" type="xs:decimal"/>
            <xs:element minOccurs="0" name="RentalAnalysisUnits_CustomFieldNumericValue5_Unit3" type="xs:decimal"/>
            <xs:element minOccurs="0" name="RentalAnalysisUnits_CustomFieldNumericValue5_Unit4" type="xs:decimal"/>
            <xs:element minOccurs="0" name="RentalAnalysisUnits_CustomFieldNumericValue5_Unit5" type="xs:decimal"/>
            <xs:element minOccurs="0" name="RentalAnalysisUnits_CustomFieldNumericValue5_Unit6" type="xs:decimal"/>
            <xs:element minOccurs="0" name="RentalAnalysisUnits_CustomFieldNumericValue5_Unit7" type="xs:decimal"/>
            <xs:element minOccurs="0" name="RentalAnalysisUnits_CustomFieldNumericValue5_Unit8" type="xs:decimal"/>
            <xs:element minOccurs="0" name="RentalAnalysisUnits_CustomFieldNumericValue5_Unit9" type="xs:decimal"/>
            <xs:element minOccurs="0" name="RentalAnalysisUnits_CustomFieldNumericValue5_Unit10" type="xs:decimal"/>
            <xs:element minOccurs="0" name="RentalAnalysisUnits_CustomFieldTextValue1_Unit1" type="xs:string"/>
            <xs:element minOccurs="0" name="RentalAnalysisUnits_CustomFieldTextValue1_Unit2" type="xs:string"/>
            <xs:element minOccurs="0" name="RentalAnalysisUnits_CustomFieldTextValue1_Unit3" type="xs:string"/>
            <xs:element minOccurs="0" name="RentalAnalysisUnits_CustomFieldTextValue1_Unit4" type="xs:string"/>
            <xs:element minOccurs="0" name="RentalAnalysisUnits_CustomFieldTextValue1_Unit5" type="xs:string"/>
            <xs:element minOccurs="0" name="RentalAnalysisUnits_CustomFieldTextValue1_Unit6" type="xs:string"/>
            <xs:element minOccurs="0" name="RentalAnalysisUnits_CustomFieldTextValue1_Unit7" type="xs:string"/>
            <xs:element minOccurs="0" name="RentalAnalysisUnits_CustomFieldTextValue1_Unit8" type="xs:string"/>
            <xs:element minOccurs="0" name="RentalAnalysisUnits_CustomFieldTextValue1_Unit9" type="xs:string"/>
            <xs:element minOccurs="0" name="RentalAnalysisUnits_CustomFieldTextValue1_Unit10" type="xs:string"/>
            <xs:element minOccurs="0" name="RentalAnalysisUnits_CustomFieldTextValue10_Unit1" type="xs:string"/>
            <xs:element minOccurs="0" name="RentalAnalysisUnits_CustomFieldTextValue10_Unit2" type="xs:string"/>
            <xs:element minOccurs="0" name="RentalAnalysisUnits_CustomFieldTextValue10_Unit3" type="xs:string"/>
            <xs:element minOccurs="0" name="RentalAnalysisUnits_CustomFieldTextValue10_Unit4" type="xs:string"/>
            <xs:element minOccurs="0" name="RentalAnalysisUnits_CustomFieldTextValue10_Unit5" type="xs:string"/>
            <xs:element minOccurs="0" name="RentalAnalysisUnits_CustomFieldTextValue10_Unit6" type="xs:string"/>
            <xs:element minOccurs="0" name="RentalAnalysisUnits_CustomFieldTextValue10_Unit7" type="xs:string"/>
            <xs:element minOccurs="0" name="RentalAnalysisUnits_CustomFieldTextValue10_Unit8" type="xs:string"/>
            <xs:element minOccurs="0" name="RentalAnalysisUnits_CustomFieldTextValue10_Unit9" type="xs:string"/>
            <xs:element minOccurs="0" name="RentalAnalysisUnits_CustomFieldTextValue10_Unit10" type="xs:string"/>
            <xs:element minOccurs="0" name="RentalAnalysisUnits_CustomFieldTextValue11_Unit1" type="xs:string"/>
            <xs:element minOccurs="0" name="RentalAnalysisUnits_CustomFieldTextValue11_Unit2" type="xs:string"/>
            <xs:element minOccurs="0" name="RentalAnalysisUnits_CustomFieldTextValue11_Unit3" type="xs:string"/>
            <xs:element minOccurs="0" name="RentalAnalysisUnits_CustomFieldTextValue11_Unit4" type="xs:string"/>
            <xs:element minOccurs="0" name="RentalAnalysisUnits_CustomFieldTextValue11_Unit5" type="xs:string"/>
            <xs:element minOccurs="0" name="RentalAnalysisUnits_CustomFieldTextValue11_Unit6" type="xs:string"/>
            <xs:element minOccurs="0" name="RentalAnalysisUnits_CustomFieldTextValue11_Unit7" type="xs:string"/>
            <xs:element minOccurs="0" name="RentalAnalysisUnits_CustomFieldTextValue11_Unit8" type="xs:string"/>
            <xs:element minOccurs="0" name="RentalAnalysisUnits_CustomFieldTextValue11_Unit9" type="xs:string"/>
            <xs:element minOccurs="0" name="RentalAnalysisUnits_CustomFieldTextValue11_Unit10" type="xs:string"/>
            <xs:element minOccurs="0" name="RentalAnalysisUnits_CustomFieldTextValue12_Unit1" type="xs:string"/>
            <xs:element minOccurs="0" name="RentalAnalysisUnits_CustomFieldTextValue12_Unit2" type="xs:string"/>
            <xs:element minOccurs="0" name="RentalAnalysisUnits_CustomFieldTextValue12_Unit3" type="xs:string"/>
            <xs:element minOccurs="0" name="RentalAnalysisUnits_CustomFieldTextValue12_Unit4" type="xs:string"/>
            <xs:element minOccurs="0" name="RentalAnalysisUnits_CustomFieldTextValue12_Unit5" type="xs:string"/>
            <xs:element minOccurs="0" name="RentalAnalysisUnits_CustomFieldTextValue12_Unit6" type="xs:string"/>
            <xs:element minOccurs="0" name="RentalAnalysisUnits_CustomFieldTextValue12_Unit7" type="xs:string"/>
            <xs:element minOccurs="0" name="RentalAnalysisUnits_CustomFieldTextValue12_Unit8" type="xs:string"/>
            <xs:element minOccurs="0" name="RentalAnalysisUnits_CustomFieldTextValue12_Unit9" type="xs:string"/>
            <xs:element minOccurs="0" name="RentalAnalysisUnits_CustomFieldTextValue12_Unit10" type="xs:string"/>
            <xs:element minOccurs="0" name="RentalAnalysisUnits_CustomFieldTextValue13_Unit1" type="xs:string"/>
            <xs:element minOccurs="0" name="RentalAnalysisUnits_CustomFieldTextValue13_Unit2" type="xs:string"/>
            <xs:element minOccurs="0" name="RentalAnalysisUnits_CustomFieldTextValue13_Unit3" type="xs:string"/>
            <xs:element minOccurs="0" name="RentalAnalysisUnits_CustomFieldTextValue13_Unit4" type="xs:string"/>
            <xs:element minOccurs="0" name="RentalAnalysisUnits_CustomFieldTextValue13_Unit5" type="xs:string"/>
            <xs:element minOccurs="0" name="RentalAnalysisUnits_CustomFieldTextValue13_Unit6" type="xs:string"/>
            <xs:element minOccurs="0" name="RentalAnalysisUnits_CustomFieldTextValue13_Unit7" type="xs:string"/>
            <xs:element minOccurs="0" name="RentalAnalysisUnits_CustomFieldTextValue13_Unit8" type="xs:string"/>
            <xs:element minOccurs="0" name="RentalAnalysisUnits_CustomFieldTextValue13_Unit9" type="xs:string"/>
            <xs:element minOccurs="0" name="RentalAnalysisUnits_CustomFieldTextValue13_Unit10" type="xs:string"/>
            <xs:element minOccurs="0" name="RentalAnalysisUnits_CustomFieldTextValue14_Unit1" type="xs:string"/>
            <xs:element minOccurs="0" name="RentalAnalysisUnits_CustomFieldTextValue14_Unit2" type="xs:string"/>
            <xs:element minOccurs="0" name="RentalAnalysisUnits_CustomFieldTextValue14_Unit3" type="xs:string"/>
            <xs:element minOccurs="0" name="RentalAnalysisUnits_CustomFieldTextValue14_Unit4" type="xs:string"/>
            <xs:element minOccurs="0" name="RentalAnalysisUnits_CustomFieldTextValue14_Unit5" type="xs:string"/>
            <xs:element minOccurs="0" name="RentalAnalysisUnits_CustomFieldTextValue14_Unit6" type="xs:string"/>
            <xs:element minOccurs="0" name="RentalAnalysisUnits_CustomFieldTextValue14_Unit7" type="xs:string"/>
            <xs:element minOccurs="0" name="RentalAnalysisUnits_CustomFieldTextValue14_Unit8" type="xs:string"/>
            <xs:element minOccurs="0" name="RentalAnalysisUnits_CustomFieldTextValue14_Unit9" type="xs:string"/>
            <xs:element minOccurs="0" name="RentalAnalysisUnits_CustomFieldTextValue14_Unit10" type="xs:string"/>
            <xs:element minOccurs="0" name="RentalAnalysisUnits_CustomFieldTextValue15_Unit1" type="xs:string"/>
            <xs:element minOccurs="0" name="RentalAnalysisUnits_CustomFieldTextValue15_Unit2" type="xs:string"/>
            <xs:element minOccurs="0" name="RentalAnalysisUnits_CustomFieldTextValue15_Unit3" type="xs:string"/>
            <xs:element minOccurs="0" name="RentalAnalysisUnits_CustomFieldTextValue15_Unit4" type="xs:string"/>
            <xs:element minOccurs="0" name="RentalAnalysisUnits_CustomFieldTextValue15_Unit5" type="xs:string"/>
            <xs:element minOccurs="0" name="RentalAnalysisUnits_CustomFieldTextValue15_Unit6" type="xs:string"/>
            <xs:element minOccurs="0" name="RentalAnalysisUnits_CustomFieldTextValue15_Unit7" type="xs:string"/>
            <xs:element minOccurs="0" name="RentalAnalysisUnits_CustomFieldTextValue15_Unit8" type="xs:string"/>
            <xs:element minOccurs="0" name="RentalAnalysisUnits_CustomFieldTextValue15_Unit9" type="xs:string"/>
            <xs:element minOccurs="0" name="RentalAnalysisUnits_CustomFieldTextValue15_Unit10" type="xs:string"/>
            <xs:element minOccurs="0" name="RentalAnalysisUnits_CustomFieldTextValue2_Unit1" type="xs:string"/>
            <xs:element minOccurs="0" name="RentalAnalysisUnits_CustomFieldTextValue2_Unit2" type="xs:string"/>
            <xs:element minOccurs="0" name="RentalAnalysisUnits_CustomFieldTextValue2_Unit3" type="xs:string"/>
            <xs:element minOccurs="0" name="RentalAnalysisUnits_CustomFieldTextValue2_Unit4" type="xs:string"/>
            <xs:element minOccurs="0" name="RentalAnalysisUnits_CustomFieldTextValue2_Unit5" type="xs:string"/>
            <xs:element minOccurs="0" name="RentalAnalysisUnits_CustomFieldTextValue2_Unit6" type="xs:string"/>
            <xs:element minOccurs="0" name="RentalAnalysisUnits_CustomFieldTextValue2_Unit7" type="xs:string"/>
            <xs:element minOccurs="0" name="RentalAnalysisUnits_CustomFieldTextValue2_Unit8" type="xs:string"/>
            <xs:element minOccurs="0" name="RentalAnalysisUnits_CustomFieldTextValue2_Unit9" type="xs:string"/>
            <xs:element minOccurs="0" name="RentalAnalysisUnits_CustomFieldTextValue2_Unit10" type="xs:string"/>
            <xs:element minOccurs="0" name="RentalAnalysisUnits_CustomFieldTextValue3_Unit1" type="xs:string"/>
            <xs:element minOccurs="0" name="RentalAnalysisUnits_CustomFieldTextValue3_Unit2" type="xs:string"/>
            <xs:element minOccurs="0" name="RentalAnalysisUnits_CustomFieldTextValue3_Unit3" type="xs:string"/>
            <xs:element minOccurs="0" name="RentalAnalysisUnits_CustomFieldTextValue3_Unit4" type="xs:string"/>
            <xs:element minOccurs="0" name="RentalAnalysisUnits_CustomFieldTextValue3_Unit5" type="xs:string"/>
            <xs:element minOccurs="0" name="RentalAnalysisUnits_CustomFieldTextValue3_Unit6" type="xs:string"/>
            <xs:element minOccurs="0" name="RentalAnalysisUnits_CustomFieldTextValue3_Unit7" type="xs:string"/>
            <xs:element minOccurs="0" name="RentalAnalysisUnits_CustomFieldTextValue3_Unit8" type="xs:string"/>
            <xs:element minOccurs="0" name="RentalAnalysisUnits_CustomFieldTextValue3_Unit9" type="xs:string"/>
            <xs:element minOccurs="0" name="RentalAnalysisUnits_CustomFieldTextValue3_Unit10" type="xs:string"/>
            <xs:element minOccurs="0" name="RentalAnalysisUnits_CustomFieldTextValue4_Unit1" type="xs:string"/>
            <xs:element minOccurs="0" name="RentalAnalysisUnits_CustomFieldTextValue4_Unit2" type="xs:string"/>
            <xs:element minOccurs="0" name="RentalAnalysisUnits_CustomFieldTextValue4_Unit3" type="xs:string"/>
            <xs:element minOccurs="0" name="RentalAnalysisUnits_CustomFieldTextValue4_Unit4" type="xs:string"/>
            <xs:element minOccurs="0" name="RentalAnalysisUnits_CustomFieldTextValue4_Unit5" type="xs:string"/>
            <xs:element minOccurs="0" name="RentalAnalysisUnits_CustomFieldTextValue4_Unit6" type="xs:string"/>
            <xs:element minOccurs="0" name="RentalAnalysisUnits_CustomFieldTextValue4_Unit7" type="xs:string"/>
            <xs:element minOccurs="0" name="RentalAnalysisUnits_CustomFieldTextValue4_Unit8" type="xs:string"/>
            <xs:element minOccurs="0" name="RentalAnalysisUnits_CustomFieldTextValue4_Unit9" type="xs:string"/>
            <xs:element minOccurs="0" name="RentalAnalysisUnits_CustomFieldTextValue4_Unit10" type="xs:string"/>
            <xs:element minOccurs="0" name="RentalAnalysisUnits_CustomFieldTextValue5_Unit1" type="xs:string"/>
            <xs:element minOccurs="0" name="RentalAnalysisUnits_CustomFieldTextValue5_Unit2" type="xs:string"/>
            <xs:element minOccurs="0" name="RentalAnalysisUnits_CustomFieldTextValue5_Unit3" type="xs:string"/>
            <xs:element minOccurs="0" name="RentalAnalysisUnits_CustomFieldTextValue5_Unit4" type="xs:string"/>
            <xs:element minOccurs="0" name="RentalAnalysisUnits_CustomFieldTextValue5_Unit5" type="xs:string"/>
            <xs:element minOccurs="0" name="RentalAnalysisUnits_CustomFieldTextValue5_Unit6" type="xs:string"/>
            <xs:element minOccurs="0" name="RentalAnalysisUnits_CustomFieldTextValue5_Unit7" type="xs:string"/>
            <xs:element minOccurs="0" name="RentalAnalysisUnits_CustomFieldTextValue5_Unit8" type="xs:string"/>
            <xs:element minOccurs="0" name="RentalAnalysisUnits_CustomFieldTextValue5_Unit9" type="xs:string"/>
            <xs:element minOccurs="0" name="RentalAnalysisUnits_CustomFieldTextValue5_Unit10" type="xs:string"/>
            <xs:element minOccurs="0" name="RentalAnalysisUnits_CustomFieldTextValue6_Unit1" type="xs:string"/>
            <xs:element minOccurs="0" name="RentalAnalysisUnits_CustomFieldTextValue6_Unit2" type="xs:string"/>
            <xs:element minOccurs="0" name="RentalAnalysisUnits_CustomFieldTextValue6_Unit3" type="xs:string"/>
            <xs:element minOccurs="0" name="RentalAnalysisUnits_CustomFieldTextValue6_Unit4" type="xs:string"/>
            <xs:element minOccurs="0" name="RentalAnalysisUnits_CustomFieldTextValue6_Unit5" type="xs:string"/>
            <xs:element minOccurs="0" name="RentalAnalysisUnits_CustomFieldTextValue6_Unit6" type="xs:string"/>
            <xs:element minOccurs="0" name="RentalAnalysisUnits_CustomFieldTextValue6_Unit7" type="xs:string"/>
            <xs:element minOccurs="0" name="RentalAnalysisUnits_CustomFieldTextValue6_Unit8" type="xs:string"/>
            <xs:element minOccurs="0" name="RentalAnalysisUnits_CustomFieldTextValue6_Unit9" type="xs:string"/>
            <xs:element minOccurs="0" name="RentalAnalysisUnits_CustomFieldTextValue6_Unit10" type="xs:string"/>
            <xs:element minOccurs="0" name="RentalAnalysisUnits_CustomFieldTextValue7_Unit1" type="xs:string"/>
            <xs:element minOccurs="0" name="RentalAnalysisUnits_CustomFieldTextValue7_Unit2" type="xs:string"/>
            <xs:element minOccurs="0" name="RentalAnalysisUnits_CustomFieldTextValue7_Unit3" type="xs:string"/>
            <xs:element minOccurs="0" name="RentalAnalysisUnits_CustomFieldTextValue7_Unit4" type="xs:string"/>
            <xs:element minOccurs="0" name="RentalAnalysisUnits_CustomFieldTextValue7_Unit5" type="xs:string"/>
            <xs:element minOccurs="0" name="RentalAnalysisUnits_CustomFieldTextValue7_Unit6" type="xs:string"/>
            <xs:element minOccurs="0" name="RentalAnalysisUnits_CustomFieldTextValue7_Unit7" type="xs:string"/>
            <xs:element minOccurs="0" name="RentalAnalysisUnits_CustomFieldTextValue7_Unit8" type="xs:string"/>
            <xs:element minOccurs="0" name="RentalAnalysisUnits_CustomFieldTextValue7_Unit9" type="xs:string"/>
            <xs:element minOccurs="0" name="RentalAnalysisUnits_CustomFieldTextValue7_Unit10" type="xs:string"/>
            <xs:element minOccurs="0" name="RentalAnalysisUnits_CustomFieldTextValue8_Unit1" type="xs:string"/>
            <xs:element minOccurs="0" name="RentalAnalysisUnits_CustomFieldTextValue8_Unit2" type="xs:string"/>
            <xs:element minOccurs="0" name="RentalAnalysisUnits_CustomFieldTextValue8_Unit3" type="xs:string"/>
            <xs:element minOccurs="0" name="RentalAnalysisUnits_CustomFieldTextValue8_Unit4" type="xs:string"/>
            <xs:element minOccurs="0" name="RentalAnalysisUnits_CustomFieldTextValue8_Unit5" type="xs:string"/>
            <xs:element minOccurs="0" name="RentalAnalysisUnits_CustomFieldTextValue8_Unit6" type="xs:string"/>
            <xs:element minOccurs="0" name="RentalAnalysisUnits_CustomFieldTextValue8_Unit7" type="xs:string"/>
            <xs:element minOccurs="0" name="RentalAnalysisUnits_CustomFieldTextValue8_Unit8" type="xs:string"/>
            <xs:element minOccurs="0" name="RentalAnalysisUnits_CustomFieldTextValue8_Unit9" type="xs:string"/>
            <xs:element minOccurs="0" name="RentalAnalysisUnits_CustomFieldTextValue8_Unit10" type="xs:string"/>
            <xs:element minOccurs="0" name="RentalAnalysisUnits_CustomFieldTextValue9_Unit1" type="xs:string"/>
            <xs:element minOccurs="0" name="RentalAnalysisUnits_CustomFieldTextValue9_Unit2" type="xs:string"/>
            <xs:element minOccurs="0" name="RentalAnalysisUnits_CustomFieldTextValue9_Unit3" type="xs:string"/>
            <xs:element minOccurs="0" name="RentalAnalysisUnits_CustomFieldTextValue9_Unit4" type="xs:string"/>
            <xs:element minOccurs="0" name="RentalAnalysisUnits_CustomFieldTextValue9_Unit5" type="xs:string"/>
            <xs:element minOccurs="0" name="RentalAnalysisUnits_CustomFieldTextValue9_Unit6" type="xs:string"/>
            <xs:element minOccurs="0" name="RentalAnalysisUnits_CustomFieldTextValue9_Unit7" type="xs:string"/>
            <xs:element minOccurs="0" name="RentalAnalysisUnits_CustomFieldTextValue9_Unit8" type="xs:string"/>
            <xs:element minOccurs="0" name="RentalAnalysisUnits_CustomFieldTextValue9_Unit9" type="xs:string"/>
            <xs:element minOccurs="0" name="RentalAnalysisUnits_CustomFieldTextValue9_Unit10" type="xs:string"/>
            <xs:element minOccurs="0" name="RentalAnalysisUnits_GrossRent_Unit1" type="xs:decimal"/>
            <xs:element minOccurs="0" name="RentalAnalysisUnits_GrossRent_Unit2" type="xs:decimal"/>
            <xs:element minOccurs="0" name="RentalAnalysisUnits_GrossRent_Unit3" type="xs:decimal"/>
            <xs:element minOccurs="0" name="RentalAnalysisUnits_GrossRent_Unit4" type="xs:decimal"/>
            <xs:element minOccurs="0" name="RentalAnalysisUnits_GrossRent_Unit5" type="xs:decimal"/>
            <xs:element minOccurs="0" name="RentalAnalysisUnits_GrossRent_Unit6" type="xs:decimal"/>
            <xs:element minOccurs="0" name="RentalAnalysisUnits_GrossRent_Unit7" type="xs:decimal"/>
            <xs:element minOccurs="0" name="RentalAnalysisUnits_GrossRent_Unit8" type="xs:decimal"/>
            <xs:element minOccurs="0" name="RentalAnalysisUnits_GrossRent_Unit9" type="xs:decimal"/>
            <xs:element minOccurs="0" name="RentalAnalysisUnits_GrossRent_Unit10" type="xs:decimal"/>
            <xs:element minOccurs="0" name="RentalAnalysisUnits_MaximumAllowableRent_Unit1" type="xs:decimal"/>
            <xs:element minOccurs="0" name="RentalAnalysisUnits_MaximumAllowableRent_Unit2" type="xs:decimal"/>
            <xs:element minOccurs="0" name="RentalAnalysisUnits_MaximumAllowableRent_Unit3" type="xs:decimal"/>
            <xs:element minOccurs="0" name="RentalAnalysisUnits_MaximumAllowableRent_Unit4" type="xs:decimal"/>
            <xs:element minOccurs="0" name="RentalAnalysisUnits_MaximumAllowableRent_Unit5" type="xs:decimal"/>
            <xs:element minOccurs="0" name="RentalAnalysisUnits_MaximumAllowableRent_Unit6" type="xs:decimal"/>
            <xs:element minOccurs="0" name="RentalAnalysisUnits_MaximumAllowableRent_Unit7" type="xs:decimal"/>
            <xs:element minOccurs="0" name="RentalAnalysisUnits_MaximumAllowableRent_Unit8" type="xs:decimal"/>
            <xs:element minOccurs="0" name="RentalAnalysisUnits_MaximumAllowableRent_Unit9" type="xs:decimal"/>
            <xs:element minOccurs="0" name="RentalAnalysisUnits_MaximumAllowableRent_Unit10" type="xs:decimal"/>
            <xs:element minOccurs="0" name="RentalAnalysisUnits_NumberOfUnits_Unit1" type="xs:int"/>
            <xs:element minOccurs="0" name="RentalAnalysisUnits_NumberOfUnits_Unit2" type="xs:int"/>
            <xs:element minOccurs="0" name="RentalAnalysisUnits_NumberOfUnits_Unit3" type="xs:int"/>
            <xs:element minOccurs="0" name="RentalAnalysisUnits_NumberOfUnits_Unit4" type="xs:int"/>
            <xs:element minOccurs="0" name="RentalAnalysisUnits_NumberOfUnits_Unit5" type="xs:int"/>
            <xs:element minOccurs="0" name="RentalAnalysisUnits_NumberOfUnits_Unit6" type="xs:int"/>
            <xs:element minOccurs="0" name="RentalAnalysisUnits_NumberOfUnits_Unit7" type="xs:int"/>
            <xs:element minOccurs="0" name="RentalAnalysisUnits_NumberOfUnits_Unit8" type="xs:int"/>
            <xs:element minOccurs="0" name="RentalAnalysisUnits_NumberOfUnits_Unit9" type="xs:int"/>
            <xs:element minOccurs="0" name="RentalAnalysisUnits_NumberOfUnits_Unit10" type="xs:int"/>
            <xs:element minOccurs="0" name="RentalAnalysisUnits_OtherRentalAdditions_x002F_Deductions_Unit1" type="xs:decimal"/>
            <xs:element minOccurs="0" name="RentalAnalysisUnits_OtherRentalAdditions_x002F_Deductions_Unit2" type="xs:decimal"/>
            <xs:element minOccurs="0" name="RentalAnalysisUnits_OtherRentalAdditions_x002F_Deductions_Unit3" type="xs:decimal"/>
            <xs:element minOccurs="0" name="RentalAnalysisUnits_OtherRentalAdditions_x002F_Deductions_Unit4" type="xs:decimal"/>
            <xs:element minOccurs="0" name="RentalAnalysisUnits_OtherRentalAdditions_x002F_Deductions_Unit5" type="xs:decimal"/>
            <xs:element minOccurs="0" name="RentalAnalysisUnits_OtherRentalAdditions_x002F_Deductions_Unit6" type="xs:decimal"/>
            <xs:element minOccurs="0" name="RentalAnalysisUnits_OtherRentalAdditions_x002F_Deductions_Unit7" type="xs:decimal"/>
            <xs:element minOccurs="0" name="RentalAnalysisUnits_OtherRentalAdditions_x002F_Deductions_Unit8" type="xs:decimal"/>
            <xs:element minOccurs="0" name="RentalAnalysisUnits_OtherRentalAdditions_x002F_Deductions_Unit9" type="xs:decimal"/>
            <xs:element minOccurs="0" name="RentalAnalysisUnits_OtherRentalAdditions_x002F_Deductions_Unit10" type="xs:decimal"/>
            <xs:element minOccurs="0" name="RentalAnalysisUnits_PercentOfAMGI_Unit1" type="xs:decimal"/>
            <xs:element minOccurs="0" name="RentalAnalysisUnits_PercentOfAMGI_Unit2" type="xs:decimal"/>
            <xs:element minOccurs="0" name="RentalAnalysisUnits_PercentOfAMGI_Unit3" type="xs:decimal"/>
            <xs:element minOccurs="0" name="RentalAnalysisUnits_PercentOfAMGI_Unit4" type="xs:decimal"/>
            <xs:element minOccurs="0" name="RentalAnalysisUnits_PercentOfAMGI_Unit5" type="xs:decimal"/>
            <xs:element minOccurs="0" name="RentalAnalysisUnits_PercentOfAMGI_Unit6" type="xs:decimal"/>
            <xs:element minOccurs="0" name="RentalAnalysisUnits_PercentOfAMGI_Unit7" type="xs:decimal"/>
            <xs:element minOccurs="0" name="RentalAnalysisUnits_PercentOfAMGI_Unit8" type="xs:decimal"/>
            <xs:element minOccurs="0" name="RentalAnalysisUnits_PercentOfAMGI_Unit9" type="xs:decimal"/>
            <xs:element minOccurs="0" name="RentalAnalysisUnits_PercentOfAMGI_Unit10" type="xs:decimal"/>
            <xs:element minOccurs="0" name="RentalAnalysisUnits_ProposedRent_Unit1" type="xs:decimal"/>
            <xs:element minOccurs="0" name="RentalAnalysisUnits_ProposedRent_Unit2" type="xs:decimal"/>
            <xs:element minOccurs="0" name="RentalAnalysisUnits_ProposedRent_Unit3" type="xs:decimal"/>
            <xs:element minOccurs="0" name="RentalAnalysisUnits_ProposedRent_Unit4" type="xs:decimal"/>
            <xs:element minOccurs="0" name="RentalAnalysisUnits_ProposedRent_Unit5" type="xs:decimal"/>
            <xs:element minOccurs="0" name="RentalAnalysisUnits_ProposedRent_Unit6" type="xs:decimal"/>
            <xs:element minOccurs="0" name="RentalAnalysisUnits_ProposedRent_Unit7" type="xs:decimal"/>
            <xs:element minOccurs="0" name="RentalAnalysisUnits_ProposedRent_Unit8" type="xs:decimal"/>
            <xs:element minOccurs="0" name="RentalAnalysisUnits_ProposedRent_Unit9" type="xs:decimal"/>
            <xs:element minOccurs="0" name="RentalAnalysisUnits_ProposedRent_Unit10" type="xs:decimal"/>
            <xs:element minOccurs="0" name="RentalAnalysisUnits_SquareFootage_Unit1" type="xs:int"/>
            <xs:element minOccurs="0" name="RentalAnalysisUnits_SquareFootage_Unit2" type="xs:int"/>
            <xs:element minOccurs="0" name="RentalAnalysisUnits_SquareFootage_Unit3" type="xs:int"/>
            <xs:element minOccurs="0" name="RentalAnalysisUnits_SquareFootage_Unit4" type="xs:int"/>
            <xs:element minOccurs="0" name="RentalAnalysisUnits_SquareFootage_Unit5" type="xs:int"/>
            <xs:element minOccurs="0" name="RentalAnalysisUnits_SquareFootage_Unit6" type="xs:int"/>
            <xs:element minOccurs="0" name="RentalAnalysisUnits_SquareFootage_Unit7" type="xs:int"/>
            <xs:element minOccurs="0" name="RentalAnalysisUnits_SquareFootage_Unit8" type="xs:int"/>
            <xs:element minOccurs="0" name="RentalAnalysisUnits_SquareFootage_Unit9" type="xs:int"/>
            <xs:element minOccurs="0" name="RentalAnalysisUnits_SquareFootage_Unit10" type="xs:int"/>
            <xs:element minOccurs="0" name="RentalAnalysisUnits_TotalGrossRent_Unit1" type="xs:decimal"/>
            <xs:element minOccurs="0" name="RentalAnalysisUnits_TotalGrossRent_Unit2" type="xs:decimal"/>
            <xs:element minOccurs="0" name="RentalAnalysisUnits_TotalGrossRent_Unit3" type="xs:decimal"/>
            <xs:element minOccurs="0" name="RentalAnalysisUnits_TotalGrossRent_Unit4" type="xs:decimal"/>
            <xs:element minOccurs="0" name="RentalAnalysisUnits_TotalGrossRent_Unit5" type="xs:decimal"/>
            <xs:element minOccurs="0" name="RentalAnalysisUnits_TotalGrossRent_Unit6" type="xs:decimal"/>
            <xs:element minOccurs="0" name="RentalAnalysisUnits_TotalGrossRent_Unit7" type="xs:decimal"/>
            <xs:element minOccurs="0" name="RentalAnalysisUnits_TotalGrossRent_Unit8" type="xs:decimal"/>
            <xs:element minOccurs="0" name="RentalAnalysisUnits_TotalGrossRent_Unit9" type="xs:decimal"/>
            <xs:element minOccurs="0" name="RentalAnalysisUnits_TotalGrossRent_Unit10" type="xs:decimal"/>
            <xs:element minOccurs="0" name="RentalAnalysisUnits_UnitRentRestrictionTypeID_Unit1" type="xs:int"/>
            <xs:element minOccurs="0" name="RentalAnalysisUnits_UnitRentRestrictionTypeID_Unit2" type="xs:int"/>
            <xs:element minOccurs="0" name="RentalAnalysisUnits_UnitRentRestrictionTypeID_Unit3" type="xs:int"/>
            <xs:element minOccurs="0" name="RentalAnalysisUnits_UnitRentRestrictionTypeID_Unit4" type="xs:int"/>
            <xs:element minOccurs="0" name="RentalAnalysisUnits_UnitRentRestrictionTypeID_Unit5" type="xs:int"/>
            <xs:element minOccurs="0" name="RentalAnalysisUnits_UnitRentRestrictionTypeID_Unit6" type="xs:int"/>
            <xs:element minOccurs="0" name="RentalAnalysisUnits_UnitRentRestrictionTypeID_Unit7" type="xs:int"/>
            <xs:element minOccurs="0" name="RentalAnalysisUnits_UnitRentRestrictionTypeID_Unit8" type="xs:int"/>
            <xs:element minOccurs="0" name="RentalAnalysisUnits_UnitRentRestrictionTypeID_Unit9" type="xs:int"/>
            <xs:element minOccurs="0" name="RentalAnalysisUnits_UnitRentRestrictionTypeID_Unit10" type="xs:int"/>
            <xs:element minOccurs="0" name="RentalAnalysisUnits_UtilityAllowance_Unit1" type="xs:decimal"/>
            <xs:element minOccurs="0" name="RentalAnalysisUnits_UtilityAllowance_Unit2" type="xs:decimal"/>
            <xs:element minOccurs="0" name="RentalAnalysisUnits_UtilityAllowance_Unit3" type="xs:decimal"/>
            <xs:element minOccurs="0" name="RentalAnalysisUnits_UtilityAllowance_Unit4" type="xs:decimal"/>
            <xs:element minOccurs="0" name="RentalAnalysisUnits_UtilityAllowance_Unit5" type="xs:decimal"/>
            <xs:element minOccurs="0" name="RentalAnalysisUnits_UtilityAllowance_Unit6" type="xs:decimal"/>
            <xs:element minOccurs="0" name="RentalAnalysisUnits_UtilityAllowance_Unit7" type="xs:decimal"/>
            <xs:element minOccurs="0" name="RentalAnalysisUnits_UtilityAllowance_Unit8" type="xs:decimal"/>
            <xs:element minOccurs="0" name="RentalAnalysisUnits_UtilityAllowance_Unit9" type="xs:decimal"/>
            <xs:element minOccurs="0" name="RentalAnalysisUnits_UtilityAllowance_Unit10" type="xs:decimal"/>
            <xs:element minOccurs="0" name="RentalAssistance_AmountOfRentalAssistance" type="xs:decimal"/>
            <xs:element minOccurs="0" name="RentalAssistance_AnyLowIncomeUnitsReceiveRentalAssistance" type="xs:boolean"/>
            <xs:element minOccurs="0" name="RentalAssistance_CustomFieldBitValue1" type="xs:boolean"/>
            <xs:element minOccurs="0" name="RentalAssistance_CustomFieldBitValue2" type="xs:boolean"/>
            <xs:element minOccurs="0" name="RentalAssistance_CustomFieldBitValue3" type="xs:boolean"/>
            <xs:element minOccurs="0" name="RentalAssistance_CustomFieldBitValue4" type="xs:boolean"/>
            <xs:element minOccurs="0" name="RentalAssistance_CustomFieldBitValue5" type="xs:boolean"/>
            <xs:element minOccurs="0" name="RentalAssistance_CustomFieldDateValue1" type="xs:date"/>
            <xs:element minOccurs="0" name="RentalAssistance_CustomFieldDateValue2" type="xs:date"/>
            <xs:element minOccurs="0" name="RentalAssistance_CustomFieldDateValue3" type="xs:date"/>
            <xs:element minOccurs="0" name="RentalAssistance_CustomFieldDateValue4" type="xs:date"/>
            <xs:element minOccurs="0" name="RentalAssistance_CustomFieldDateValue5" type="xs:date"/>
            <xs:element minOccurs="0" name="RentalAssistance_CustomFieldDecimalValue1" type="xs:decimal"/>
            <xs:element minOccurs="0" name="RentalAssistance_CustomFieldDecimalValue2" type="xs:decimal"/>
            <xs:element minOccurs="0" name="RentalAssistance_CustomFieldDecimalValue3" type="xs:decimal"/>
            <xs:element minOccurs="0" name="RentalAssistance_CustomFieldDecimalValue4" type="xs:decimal"/>
            <xs:element minOccurs="0" name="RentalAssistance_CustomFieldDecimalValue5" type="xs:decimal"/>
            <xs:element minOccurs="0" name="RentalAssistance_CustomFieldNumericValue1" type="xs:decimal"/>
            <xs:element minOccurs="0" name="RentalAssistance_CustomFieldNumericValue2" type="xs:decimal"/>
            <xs:element minOccurs="0" name="RentalAssistance_CustomFieldNumericValue3" type="xs:decimal"/>
            <xs:element minOccurs="0" name="RentalAssistance_CustomFieldNumericValue4" type="xs:decimal"/>
            <xs:element minOccurs="0" name="RentalAssistance_CustomFieldNumericValue5" type="xs:decimal"/>
            <xs:element minOccurs="0" name="RentalAssistance_CustomFieldTextValue1" type="xs:string"/>
            <xs:element minOccurs="0" name="RentalAssistance_CustomFieldTextValue10" type="xs:string"/>
            <xs:element minOccurs="0" name="RentalAssistance_CustomFieldTextValue11" type="xs:string"/>
            <xs:element minOccurs="0" name="RentalAssistance_CustomFieldTextValue12" type="xs:string"/>
            <xs:element minOccurs="0" name="RentalAssistance_CustomFieldTextValue13" type="xs:string"/>
            <xs:element minOccurs="0" name="RentalAssistance_CustomFieldTextValue14" type="xs:string"/>
            <xs:element minOccurs="0" name="RentalAssistance_CustomFieldTextValue15" type="xs:string"/>
            <xs:element minOccurs="0" name="RentalAssistance_CustomFieldTextValue2" type="xs:string"/>
            <xs:element minOccurs="0" name="RentalAssistance_CustomFieldTextValue3" type="xs:string"/>
            <xs:element minOccurs="0" name="RentalAssistance_CustomFieldTextValue4" type="xs:string"/>
            <xs:element minOccurs="0" name="RentalAssistance_CustomFieldTextValue5" type="xs:string"/>
            <xs:element minOccurs="0" name="RentalAssistance_CustomFieldTextValue6" type="xs:string"/>
            <xs:element minOccurs="0" name="RentalAssistance_CustomFieldTextValue7" type="xs:string"/>
            <xs:element minOccurs="0" name="RentalAssistance_CustomFieldTextValue8" type="xs:string"/>
            <xs:element minOccurs="0" name="RentalAssistance_CustomFieldTextValue9" type="xs:string"/>
            <xs:element minOccurs="0" name="RentalAssistance_LengthOfRentalAssistanceContract" type="xs:int"/>
            <xs:element minOccurs="0" name="RentalAssistance_NumberOfUnitsReceivingAssistance" type="xs:int"/>
            <xs:element minOccurs="0" name="RentalAssistance_Other" type="xs:boolean"/>
            <xs:element minOccurs="0" name="RentalAssistance_OtherDescription" type="xs:string"/>
            <xs:element minOccurs="0" name="RentalAssistance_OwnersRentalSubsidy" type="xs:boolean"/>
            <xs:element minOccurs="0" name="RentalAssistance_RD_x0020_515_x0020_Rental" type="xs:boolean"/>
            <xs:element minOccurs="0" name="RentalAssistance_Section8" type="xs:boolean"/>
            <xs:element minOccurs="0" name="RentalAssistance_Section8Certificates" type="xs:boolean"/>
            <xs:element minOccurs="0" name="RentalAssistance_Section8DevelopmentBasedAssistance" type="xs:boolean"/>
            <xs:element minOccurs="0" name="RentalAssistance_Section8Vouchers" type="xs:boolean"/>
            <xs:element minOccurs="0" name="SellerInformation_AreUtilitiesPresentlyAvailableToTheSite" type="xs:boolean"/>
            <xs:element minOccurs="0" name="SellerInformation_Contact_City" type="xs:string"/>
            <xs:element minOccurs="0" name="SellerInformation_Contact_County" type="xs:string"/>
            <xs:element minOccurs="0" name="SellerInformation_Contact_Email" type="xs:string"/>
            <xs:element minOccurs="0" name="SellerInformation_Contact_Fax" type="xs:string"/>
            <xs:element minOccurs="0" name="SellerInformation_Contact_FirstName" type="xs:string"/>
            <xs:element minOccurs="0" name="SellerInformation_Contact_LastNameOrBusinessName" type="xs:string"/>
            <xs:element minOccurs="0" name="SellerInformation_Contact_MI" type="xs:string"/>
            <xs:element minOccurs="0" name="SellerInformation_Contact_Phone" type="xs:string"/>
            <xs:element minOccurs="0" name="SellerInformation_Contact_PrimaryStreet" type="xs:string"/>
            <xs:element minOccurs="0" name="SellerInformation_Contact_Salutation" type="xs:string"/>
            <xs:element minOccurs="0" name="SellerInformation_Contact_SecondaryStreet" type="xs:string"/>
            <xs:element minOccurs="0" name="SellerInformation_Contact_State" type="xs:string"/>
            <xs:element minOccurs="0" name="SellerInformation_Contact_TaxID" type="xs:string"/>
            <xs:element minOccurs="0" name="SellerInformation_Contact_Title" type="xs:string"/>
            <xs:element minOccurs="0" name="SellerInformation_Contact_Zip" type="xs:string"/>
            <xs:element minOccurs="0" name="SellerInformation_ContactID" type="xs:int"/>
            <xs:element minOccurs="0" name="SellerInformation_CustomFieldBitValue1" type="xs:boolean"/>
            <xs:element minOccurs="0" name="SellerInformation_CustomFieldBitValue2" type="xs:boolean"/>
            <xs:element minOccurs="0" name="SellerInformation_CustomFieldBitValue3" type="xs:boolean"/>
            <xs:element minOccurs="0" name="SellerInformation_CustomFieldBitValue4" type="xs:boolean"/>
            <xs:element minOccurs="0" name="SellerInformation_CustomFieldBitValue5" type="xs:boolean"/>
            <xs:element minOccurs="0" name="SellerInformation_CustomFieldDateValue1" type="xs:date"/>
            <xs:element minOccurs="0" name="SellerInformation_CustomFieldDateValue2" type="xs:date"/>
            <xs:element minOccurs="0" name="SellerInformation_CustomFieldDateValue3" type="xs:date"/>
            <xs:element minOccurs="0" name="SellerInformation_CustomFieldDateValue4" type="xs:date"/>
            <xs:element minOccurs="0" name="SellerInformation_CustomFieldDateValue5" type="xs:date"/>
            <xs:element minOccurs="0" name="SellerInformation_CustomFieldDecimalValue1" type="xs:decimal"/>
            <xs:element minOccurs="0" name="SellerInformation_CustomFieldDecimalValue2" type="xs:decimal"/>
            <xs:element minOccurs="0" name="SellerInformation_CustomFieldDecimalValue3" type="xs:decimal"/>
            <xs:element minOccurs="0" name="SellerInformation_CustomFieldDecimalValue4" type="xs:decimal"/>
            <xs:element minOccurs="0" name="SellerInformation_CustomFieldDecimalValue5" type="xs:decimal"/>
            <xs:element minOccurs="0" name="SellerInformation_CustomFieldNumericValue1" type="xs:decimal"/>
            <xs:element minOccurs="0" name="SellerInformation_CustomFieldNumericValue2" type="xs:decimal"/>
            <xs:element minOccurs="0" name="SellerInformation_CustomFieldNumericValue3" type="xs:decimal"/>
            <xs:element minOccurs="0" name="SellerInformation_CustomFieldNumericValue4" type="xs:decimal"/>
            <xs:element minOccurs="0" name="SellerInformation_CustomFieldNumericValue5" type="xs:decimal"/>
            <xs:element minOccurs="0" name="SellerInformation_CustomFieldTextValue1" type="xs:string"/>
            <xs:element minOccurs="0" name="SellerInformation_CustomFieldTextValue10" type="xs:string"/>
            <xs:element minOccurs="0" name="SellerInformation_CustomFieldTextValue11" type="xs:string"/>
            <xs:element minOccurs="0" name="SellerInformation_CustomFieldTextValue12" type="xs:string"/>
            <xs:element minOccurs="0" name="SellerInformation_CustomFieldTextValue13" type="xs:string"/>
            <xs:element minOccurs="0" name="SellerInformation_CustomFieldTextValue14" type="xs:string"/>
            <xs:element minOccurs="0" name="SellerInformation_CustomFieldTextValue15" type="xs:string"/>
            <xs:element minOccurs="0" name="SellerInformation_CustomFieldTextValue2" type="xs:string"/>
            <xs:element minOccurs="0" name="SellerInformation_CustomFieldTextValue3" type="xs:string"/>
            <xs:element minOccurs="0" name="SellerInformation_CustomFieldTextValue4" type="xs:string"/>
            <xs:element minOccurs="0" name="SellerInformation_CustomFieldTextValue5" type="xs:string"/>
            <xs:element minOccurs="0" name="SellerInformation_CustomFieldTextValue6" type="xs:string"/>
            <xs:element minOccurs="0" name="SellerInformation_CustomFieldTextValue7" type="xs:string"/>
            <xs:element minOccurs="0" name="SellerInformation_CustomFieldTextValue8" type="xs:string"/>
            <xs:element minOccurs="0" name="SellerInformation_CustomFieldTextValue9" type="xs:string"/>
            <xs:element minOccurs="0" name="SellerInformation_EntityContact_City" type="xs:string"/>
            <xs:element minOccurs="0" name="SellerInformation_EntityContact_County" type="xs:string"/>
            <xs:element minOccurs="0" name="SellerInformation_EntityContact_Email" type="xs:string"/>
            <xs:element minOccurs="0" name="SellerInformation_EntityContact_Fax" type="xs:string"/>
            <xs:element minOccurs="0" name="SellerInformation_EntityContact_FirstName" type="xs:string"/>
            <xs:element minOccurs="0" name="SellerInformation_EntityContact_LastNameOrBusinessName" type="xs:string"/>
            <xs:element minOccurs="0" name="SellerInformation_EntityContact_MI" type="xs:string"/>
            <xs:element minOccurs="0" name="SellerInformation_EntityContact_Phone" type="xs:string"/>
            <xs:element minOccurs="0" name="SellerInformation_EntityContact_PrimaryStreet" type="xs:string"/>
            <xs:element minOccurs="0" name="SellerInformation_EntityContact_Salutation" type="xs:string"/>
            <xs:element minOccurs="0" name="SellerInformation_EntityContact_SecondaryStreet" type="xs:string"/>
            <xs:element minOccurs="0" name="SellerInformation_EntityContact_State" type="xs:string"/>
            <xs:element minOccurs="0" name="SellerInformation_EntityContact_TaxID" type="xs:string"/>
            <xs:element minOccurs="0" name="SellerInformation_EntityContact_Title" type="xs:string"/>
            <xs:element minOccurs="0" name="SellerInformation_EntityContact_Zip" type="xs:string"/>
            <xs:element minOccurs="0" name="SellerInformation_EntityContactID" type="xs:int"/>
            <xs:element minOccurs="0" name="SellerInformation_ForProfit" type="xs:boolean"/>
            <xs:element minOccurs="0" name="SellerInformation_SiteCurrentlyInProcessOfZoning" type="xs:boolean"/>
            <xs:element minOccurs="0" name="SellerInformation_SiteCurrentlyZonedForDevelopment" type="xs:boolean"/>
            <xs:element minOccurs="0" name="SellerInformation_WhenIsTheZoningIssueToBeResolved" type="xs:date"/>
            <xs:element minOccurs="0" name="SellerInformation_WhichUtilitiesNeedToBeBroughtToTheSite" type="xs:string"/>
            <xs:element minOccurs="0" name="SetAsideElection_15_x0025_At40_x0025_AMI_x0028_DeepRentSkewing_x0029_" type="xs:boolean"/>
            <xs:element minOccurs="0" name="SetAsideElection_20_x0025_At50_x0025_AMI" type="xs:boolean"/>
            <xs:element minOccurs="0" name="SetAsideElection_25_x0025_At50_x0025_AMI_x0028_NYHOME_x0029_" type="xs:boolean"/>
            <xs:element minOccurs="0" name="SetAsideElection_25_x0025_At60_x0025_AMI_x0028_NYOnly_x0029_" type="xs:boolean"/>
            <xs:element minOccurs="0" name="SetAsideElection_40_x0025_At50_x0025_AMI_x0028_HOME_x0029_" type="xs:boolean"/>
            <xs:element minOccurs="0" name="SetAsideElection_40_x0025_At60_x0025_AMI" type="xs:boolean"/>
            <xs:element minOccurs="0" name="SetAsideElection_CustomFieldBitValue1" type="xs:boolean"/>
            <xs:element minOccurs="0" name="SetAsideElection_CustomFieldBitValue2" type="xs:boolean"/>
            <xs:element minOccurs="0" name="SetAsideElection_CustomFieldBitValue3" type="xs:boolean"/>
            <xs:element minOccurs="0" name="SetAsideElection_CustomFieldBitValue4" type="xs:boolean"/>
            <xs:element minOccurs="0" name="SetAsideElection_CustomFieldBitValue5" type="xs:boolean"/>
            <xs:element minOccurs="0" name="SetAsideElection_CustomFieldDateValue1" type="xs:date"/>
            <xs:element minOccurs="0" name="SetAsideElection_CustomFieldDateValue2" type="xs:date"/>
            <xs:element minOccurs="0" name="SetAsideElection_CustomFieldDateValue3" type="xs:date"/>
            <xs:element minOccurs="0" name="SetAsideElection_CustomFieldDateValue4" type="xs:date"/>
            <xs:element minOccurs="0" name="SetAsideElection_CustomFieldDateValue5" type="xs:date"/>
            <xs:element minOccurs="0" name="SetAsideElection_CustomFieldDecimalValue1" type="xs:decimal"/>
            <xs:element minOccurs="0" name="SetAsideElection_CustomFieldDecimalValue2" type="xs:decimal"/>
            <xs:element minOccurs="0" name="SetAsideElection_CustomFieldDecimalValue3" type="xs:decimal"/>
            <xs:element minOccurs="0" name="SetAsideElection_CustomFieldDecimalValue4" type="xs:decimal"/>
            <xs:element minOccurs="0" name="SetAsideElection_CustomFieldDecimalValue5" type="xs:decimal"/>
            <xs:element minOccurs="0" name="SetAsideElection_CustomFieldNumericValue1" type="xs:decimal"/>
            <xs:element minOccurs="0" name="SetAsideElection_CustomFieldNumericValue2" type="xs:decimal"/>
            <xs:element minOccurs="0" name="SetAsideElection_CustomFieldNumericValue3" type="xs:decimal"/>
            <xs:element minOccurs="0" name="SetAsideElection_CustomFieldNumericValue4" type="xs:decimal"/>
            <xs:element minOccurs="0" name="SetAsideElection_CustomFieldNumericValue5" type="xs:decimal"/>
            <xs:element minOccurs="0" name="SetAsideElection_CustomFieldTextValue1" type="xs:string"/>
            <xs:element minOccurs="0" name="SetAsideElection_CustomFieldTextValue10" type="xs:string"/>
            <xs:element minOccurs="0" name="SetAsideElection_CustomFieldTextValue11" type="xs:string"/>
            <xs:element minOccurs="0" name="SetAsideElection_CustomFieldTextValue12" type="xs:string"/>
            <xs:element minOccurs="0" name="SetAsideElection_CustomFieldTextValue13" type="xs:string"/>
            <xs:element minOccurs="0" name="SetAsideElection_CustomFieldTextValue14" type="xs:string"/>
            <xs:element minOccurs="0" name="SetAsideElection_CustomFieldTextValue15" type="xs:string"/>
            <xs:element minOccurs="0" name="SetAsideElection_CustomFieldTextValue2" type="xs:string"/>
            <xs:element minOccurs="0" name="SetAsideElection_CustomFieldTextValue3" type="xs:string"/>
            <xs:element minOccurs="0" name="SetAsideElection_CustomFieldTextValue4" type="xs:string"/>
            <xs:element minOccurs="0" name="SetAsideElection_CustomFieldTextValue5" type="xs:string"/>
            <xs:element minOccurs="0" name="SetAsideElection_CustomFieldTextValue6" type="xs:string"/>
            <xs:element minOccurs="0" name="SetAsideElection_CustomFieldTextValue7" type="xs:string"/>
            <xs:element minOccurs="0" name="SetAsideElection_CustomFieldTextValue8" type="xs:string"/>
            <xs:element minOccurs="0" name="SetAsideElection_CustomFieldTextValue9" type="xs:string"/>
            <xs:element minOccurs="0" name="SourcesOfFunds_CDBGGrant" type="xs:decimal"/>
            <xs:element minOccurs="0" name="SourcesOfFunds_CDBGLoan" type="xs:decimal"/>
            <xs:element minOccurs="0" name="SourcesOfFunds_CustomFieldBitValue1" type="xs:boolean"/>
            <xs:element minOccurs="0" name="SourcesOfFunds_CustomFieldBitValue2" type="xs:boolean"/>
            <xs:element minOccurs="0" name="SourcesOfFunds_CustomFieldBitValue3" type="xs:boolean"/>
            <xs:element minOccurs="0" name="SourcesOfFunds_CustomFieldBitValue4" type="xs:boolean"/>
            <xs:element minOccurs="0" name="SourcesOfFunds_CustomFieldBitValue5" type="xs:boolean"/>
            <xs:element minOccurs="0" name="SourcesOfFunds_CustomFieldDateValue1" type="xs:date"/>
            <xs:element minOccurs="0" name="SourcesOfFunds_CustomFieldDateValue2" type="xs:date"/>
            <xs:element minOccurs="0" name="SourcesOfFunds_CustomFieldDateValue3" type="xs:date"/>
            <xs:element minOccurs="0" name="SourcesOfFunds_CustomFieldDateValue4" type="xs:date"/>
            <xs:element minOccurs="0" name="SourcesOfFunds_CustomFieldDateValue5" type="xs:date"/>
            <xs:element minOccurs="0" name="SourcesOfFunds_CustomFieldDecimalValue1" type="xs:decimal"/>
            <xs:element minOccurs="0" name="SourcesOfFunds_CustomFieldDecimalValue2" type="xs:decimal"/>
            <xs:element minOccurs="0" name="SourcesOfFunds_CustomFieldDecimalValue3" type="xs:decimal"/>
            <xs:element minOccurs="0" name="SourcesOfFunds_CustomFieldDecimalValue4" type="xs:decimal"/>
            <xs:element minOccurs="0" name="SourcesOfFunds_CustomFieldDecimalValue5" type="xs:decimal"/>
            <xs:element minOccurs="0" name="SourcesOfFunds_CustomFieldNumericValue1" type="xs:decimal"/>
            <xs:element minOccurs="0" name="SourcesOfFunds_CustomFieldNumericValue2" type="xs:decimal"/>
            <xs:element minOccurs="0" name="SourcesOfFunds_CustomFieldNumericValue3" type="xs:decimal"/>
            <xs:element minOccurs="0" name="SourcesOfFunds_CustomFieldNumericValue4" type="xs:decimal"/>
            <xs:element minOccurs="0" name="SourcesOfFunds_CustomFieldNumericValue5" type="xs:decimal"/>
            <xs:element minOccurs="0" name="SourcesOfFunds_CustomFieldTextValue1" type="xs:string"/>
            <xs:element minOccurs="0" name="SourcesOfFunds_CustomFieldTextValue10" type="xs:string"/>
            <xs:element minOccurs="0" name="SourcesOfFunds_CustomFieldTextValue11" type="xs:string"/>
            <xs:element minOccurs="0" name="SourcesOfFunds_CustomFieldTextValue12" type="xs:string"/>
            <xs:element minOccurs="0" name="SourcesOfFunds_CustomFieldTextValue13" type="xs:string"/>
            <xs:element minOccurs="0" name="SourcesOfFunds_CustomFieldTextValue14" type="xs:string"/>
            <xs:element minOccurs="0" name="SourcesOfFunds_CustomFieldTextValue15" type="xs:string"/>
            <xs:element minOccurs="0" name="SourcesOfFunds_CustomFieldTextValue2" type="xs:string"/>
            <xs:element minOccurs="0" name="SourcesOfFunds_CustomFieldTextValue3" type="xs:string"/>
            <xs:element minOccurs="0" name="SourcesOfFunds_CustomFieldTextValue4" type="xs:string"/>
            <xs:element minOccurs="0" name="SourcesOfFunds_CustomFieldTextValue5" type="xs:string"/>
            <xs:element minOccurs="0" name="SourcesOfFunds_CustomFieldTextValue6" type="xs:string"/>
            <xs:element minOccurs="0" name="SourcesOfFunds_CustomFieldTextValue7" type="xs:string"/>
            <xs:element minOccurs="0" name="SourcesOfFunds_CustomFieldTextValue8" type="xs:string"/>
            <xs:element minOccurs="0" name="SourcesOfFunds_CustomFieldTextValue9" type="xs:string"/>
            <xs:element minOccurs="0" name="SourcesOfFunds_HOMELoand" type="xs:decimal"/>
            <xs:element minOccurs="0" name="SourcesOfFunds_HousingTrustFundLoan" type="xs:decimal"/>
            <xs:element minOccurs="0" name="SourcesOfFunds_RD515_x0020_514_x0020_516_x0020_538Loan" type="xs:decimal"/>
            <xs:element minOccurs="0" name="SourcesOfFunds_TaxableBond" type="xs:decimal"/>
            <xs:element minOccurs="0" name="SourcesOfFunds_TaxExemptBond" type="xs:decimal"/>
            <xs:element minOccurs="0" name="Syndicator_ContactID" type="xs:int"/>
            <xs:element minOccurs="0" name="Syndicator_CustomFieldBitValue1" type="xs:boolean"/>
            <xs:element minOccurs="0" name="Syndicator_CustomFieldBitValue2" type="xs:boolean"/>
            <xs:element minOccurs="0" name="Syndicator_CustomFieldBitValue3" type="xs:boolean"/>
            <xs:element minOccurs="0" name="Syndicator_CustomFieldBitValue4" type="xs:boolean"/>
            <xs:element minOccurs="0" name="Syndicator_CustomFieldBitValue5" type="xs:boolean"/>
            <xs:element minOccurs="0" name="Syndicator_CustomFieldDateValue1" type="xs:date"/>
            <xs:element minOccurs="0" name="Syndicator_CustomFieldDateValue2" type="xs:date"/>
            <xs:element minOccurs="0" name="Syndicator_CustomFieldDateValue3" type="xs:date"/>
            <xs:element minOccurs="0" name="Syndicator_CustomFieldDateValue4" type="xs:date"/>
            <xs:element minOccurs="0" name="Syndicator_CustomFieldDateValue5" type="xs:date"/>
            <xs:element minOccurs="0" name="Syndicator_CustomFieldDecimalValue1" type="xs:decimal"/>
            <xs:element minOccurs="0" name="Syndicator_CustomFieldDecimalValue2" type="xs:decimal"/>
            <xs:element minOccurs="0" name="Syndicator_CustomFieldDecimalValue3" type="xs:decimal"/>
            <xs:element minOccurs="0" name="Syndicator_CustomFieldDecimalValue4" type="xs:decimal"/>
            <xs:element minOccurs="0" name="Syndicator_CustomFieldDecimalValue5" type="xs:decimal"/>
            <xs:element minOccurs="0" name="Syndicator_CustomFieldNumericValue1" type="xs:decimal"/>
            <xs:element minOccurs="0" name="Syndicator_CustomFieldNumericValue2" type="xs:decimal"/>
            <xs:element minOccurs="0" name="Syndicator_CustomFieldNumericValue3" type="xs:decimal"/>
            <xs:element minOccurs="0" name="Syndicator_CustomFieldNumericValue4" type="xs:decimal"/>
            <xs:element minOccurs="0" name="Syndicator_CustomFieldNumericValue5" type="xs:decimal"/>
            <xs:element minOccurs="0" name="Syndicator_CustomFieldTextValue1" type="xs:string"/>
            <xs:element minOccurs="0" name="Syndicator_CustomFieldTextValue10" type="xs:string"/>
            <xs:element minOccurs="0" name="Syndicator_CustomFieldTextValue11" type="xs:string"/>
            <xs:element minOccurs="0" name="Syndicator_CustomFieldTextValue12" type="xs:string"/>
            <xs:element minOccurs="0" name="Syndicator_CustomFieldTextValue13" type="xs:string"/>
            <xs:element minOccurs="0" name="Syndicator_CustomFieldTextValue14" type="xs:string"/>
            <xs:element minOccurs="0" name="Syndicator_CustomFieldTextValue15" type="xs:string"/>
            <xs:element minOccurs="0" name="Syndicator_CustomFieldTextValue2" type="xs:string"/>
            <xs:element minOccurs="0" name="Syndicator_CustomFieldTextValue3" type="xs:string"/>
            <xs:element minOccurs="0" name="Syndicator_CustomFieldTextValue4" type="xs:string"/>
            <xs:element minOccurs="0" name="Syndicator_CustomFieldTextValue5" type="xs:string"/>
            <xs:element minOccurs="0" name="Syndicator_CustomFieldTextValue6" type="xs:string"/>
            <xs:element minOccurs="0" name="Syndicator_CustomFieldTextValue7" type="xs:string"/>
            <xs:element minOccurs="0" name="Syndicator_CustomFieldTextValue8" type="xs:string"/>
            <xs:element minOccurs="0" name="Syndicator_CustomFieldTextValue9" type="xs:string"/>
            <xs:element minOccurs="0" name="Syndicator_EntityContactID" type="xs:int"/>
            <xs:element minOccurs="0" name="TargetedUnitPopulation_CustomFieldBitValue1_Item1" type="xs:boolean"/>
            <xs:element minOccurs="0" name="TargetedUnitPopulation_CustomFieldBitValue1_Item2" type="xs:boolean"/>
            <xs:element minOccurs="0" name="TargetedUnitPopulation_CustomFieldBitValue1_Item3" type="xs:boolean"/>
            <xs:element minOccurs="0" name="TargetedUnitPopulation_CustomFieldBitValue1_Item4" type="xs:boolean"/>
            <xs:element minOccurs="0" name="TargetedUnitPopulation_CustomFieldBitValue1_Item5" type="xs:boolean"/>
            <xs:element minOccurs="0" name="TargetedUnitPopulation_CustomFieldBitValue1_Item6" type="xs:boolean"/>
            <xs:element minOccurs="0" name="TargetedUnitPopulation_CustomFieldBitValue1_Item7" type="xs:boolean"/>
            <xs:element minOccurs="0" name="TargetedUnitPopulation_CustomFieldBitValue1_Item8" type="xs:boolean"/>
            <xs:element minOccurs="0" name="TargetedUnitPopulation_CustomFieldBitValue1_Item9" type="xs:boolean"/>
            <xs:element minOccurs="0" name="TargetedUnitPopulation_CustomFieldBitValue1_Item10" type="xs:boolean"/>
            <xs:element minOccurs="0" name="TargetedUnitPopulation_CustomFieldBitValue2_Item1" type="xs:boolean"/>
            <xs:element minOccurs="0" name="TargetedUnitPopulation_CustomFieldBitValue2_Item2" type="xs:boolean"/>
            <xs:element minOccurs="0" name="TargetedUnitPopulation_CustomFieldBitValue2_Item3" type="xs:boolean"/>
            <xs:element minOccurs="0" name="TargetedUnitPopulation_CustomFieldBitValue2_Item4" type="xs:boolean"/>
            <xs:element minOccurs="0" name="TargetedUnitPopulation_CustomFieldBitValue2_Item5" type="xs:boolean"/>
            <xs:element minOccurs="0" name="TargetedUnitPopulation_CustomFieldBitValue2_Item6" type="xs:boolean"/>
            <xs:element minOccurs="0" name="TargetedUnitPopulation_CustomFieldBitValue2_Item7" type="xs:boolean"/>
            <xs:element minOccurs="0" name="TargetedUnitPopulation_CustomFieldBitValue2_Item8" type="xs:boolean"/>
            <xs:element minOccurs="0" name="TargetedUnitPopulation_CustomFieldBitValue2_Item9" type="xs:boolean"/>
            <xs:element minOccurs="0" name="TargetedUnitPopulation_CustomFieldBitValue2_Item10" type="xs:boolean"/>
            <xs:element minOccurs="0" name="TargetedUnitPopulation_CustomFieldBitValue3_Item1" type="xs:boolean"/>
            <xs:element minOccurs="0" name="TargetedUnitPopulation_CustomFieldBitValue3_Item2" type="xs:boolean"/>
            <xs:element minOccurs="0" name="TargetedUnitPopulation_CustomFieldBitValue3_Item3" type="xs:boolean"/>
            <xs:element minOccurs="0" name="TargetedUnitPopulation_CustomFieldBitValue3_Item4" type="xs:boolean"/>
            <xs:element minOccurs="0" name="TargetedUnitPopulation_CustomFieldBitValue3_Item5" type="xs:boolean"/>
            <xs:element minOccurs="0" name="TargetedUnitPopulation_CustomFieldBitValue3_Item6" type="xs:boolean"/>
            <xs:element minOccurs="0" name="TargetedUnitPopulation_CustomFieldBitValue3_Item7" type="xs:boolean"/>
            <xs:element minOccurs="0" name="TargetedUnitPopulation_CustomFieldBitValue3_Item8" type="xs:boolean"/>
            <xs:element minOccurs="0" name="TargetedUnitPopulation_CustomFieldBitValue3_Item9" type="xs:boolean"/>
            <xs:element minOccurs="0" name="TargetedUnitPopulation_CustomFieldBitValue3_Item10" type="xs:boolean"/>
            <xs:element minOccurs="0" name="TargetedUnitPopulation_CustomFieldBitValue4_Item1" type="xs:boolean"/>
            <xs:element minOccurs="0" name="TargetedUnitPopulation_CustomFieldBitValue4_Item2" type="xs:boolean"/>
            <xs:element minOccurs="0" name="TargetedUnitPopulation_CustomFieldBitValue4_Item3" type="xs:boolean"/>
            <xs:element minOccurs="0" name="TargetedUnitPopulation_CustomFieldBitValue4_Item4" type="xs:boolean"/>
            <xs:element minOccurs="0" name="TargetedUnitPopulation_CustomFieldBitValue4_Item5" type="xs:boolean"/>
            <xs:element minOccurs="0" name="TargetedUnitPopulation_CustomFieldBitValue4_Item6" type="xs:boolean"/>
            <xs:element minOccurs="0" name="TargetedUnitPopulation_CustomFieldBitValue4_Item7" type="xs:boolean"/>
            <xs:element minOccurs="0" name="TargetedUnitPopulation_CustomFieldBitValue4_Item8" type="xs:boolean"/>
            <xs:element minOccurs="0" name="TargetedUnitPopulation_CustomFieldBitValue4_Item9" type="xs:boolean"/>
            <xs:element minOccurs="0" name="TargetedUnitPopulation_CustomFieldBitValue4_Item10" type="xs:boolean"/>
            <xs:element minOccurs="0" name="TargetedUnitPopulation_CustomFieldBitValue5_Item1" type="xs:boolean"/>
            <xs:element minOccurs="0" name="TargetedUnitPopulation_CustomFieldBitValue5_Item2" type="xs:boolean"/>
            <xs:element minOccurs="0" name="TargetedUnitPopulation_CustomFieldBitValue5_Item3" type="xs:boolean"/>
            <xs:element minOccurs="0" name="TargetedUnitPopulation_CustomFieldBitValue5_Item4" type="xs:boolean"/>
            <xs:element minOccurs="0" name="TargetedUnitPopulation_CustomFieldBitValue5_Item5" type="xs:boolean"/>
            <xs:element minOccurs="0" name="TargetedUnitPopulation_CustomFieldBitValue5_Item6" type="xs:boolean"/>
            <xs:element minOccurs="0" name="TargetedUnitPopulation_CustomFieldBitValue5_Item7" type="xs:boolean"/>
            <xs:element minOccurs="0" name="TargetedUnitPopulation_CustomFieldBitValue5_Item8" type="xs:boolean"/>
            <xs:element minOccurs="0" name="TargetedUnitPopulation_CustomFieldBitValue5_Item9" type="xs:boolean"/>
            <xs:element minOccurs="0" name="TargetedUnitPopulation_CustomFieldBitValue5_Item10" type="xs:boolean"/>
            <xs:element minOccurs="0" name="TargetedUnitPopulation_CustomFieldDateValue1_Item1" type="xs:date"/>
            <xs:element minOccurs="0" name="TargetedUnitPopulation_CustomFieldDateValue1_Item2" type="xs:date"/>
            <xs:element minOccurs="0" name="TargetedUnitPopulation_CustomFieldDateValue1_Item3" type="xs:date"/>
            <xs:element minOccurs="0" name="TargetedUnitPopulation_CustomFieldDateValue1_Item4" type="xs:date"/>
            <xs:element minOccurs="0" name="TargetedUnitPopulation_CustomFieldDateValue1_Item5" type="xs:date"/>
            <xs:element minOccurs="0" name="TargetedUnitPopulation_CustomFieldDateValue1_Item6" type="xs:date"/>
            <xs:element minOccurs="0" name="TargetedUnitPopulation_CustomFieldDateValue1_Item7" type="xs:date"/>
            <xs:element minOccurs="0" name="TargetedUnitPopulation_CustomFieldDateValue1_Item8" type="xs:date"/>
            <xs:element minOccurs="0" name="TargetedUnitPopulation_CustomFieldDateValue1_Item9" type="xs:date"/>
            <xs:element minOccurs="0" name="TargetedUnitPopulation_CustomFieldDateValue1_Item10" type="xs:date"/>
            <xs:element minOccurs="0" name="TargetedUnitPopulation_CustomFieldDateValue2_Item1" type="xs:date"/>
            <xs:element minOccurs="0" name="TargetedUnitPopulation_CustomFieldDateValue2_Item2" type="xs:date"/>
            <xs:element minOccurs="0" name="TargetedUnitPopulation_CustomFieldDateValue2_Item3" type="xs:date"/>
            <xs:element minOccurs="0" name="TargetedUnitPopulation_CustomFieldDateValue2_Item4" type="xs:date"/>
            <xs:element minOccurs="0" name="TargetedUnitPopulation_CustomFieldDateValue2_Item5" type="xs:date"/>
            <xs:element minOccurs="0" name="TargetedUnitPopulation_CustomFieldDateValue2_Item6" type="xs:date"/>
            <xs:element minOccurs="0" name="TargetedUnitPopulation_CustomFieldDateValue2_Item7" type="xs:date"/>
            <xs:element minOccurs="0" name="TargetedUnitPopulation_CustomFieldDateValue2_Item8" type="xs:date"/>
            <xs:element minOccurs="0" name="TargetedUnitPopulation_CustomFieldDateValue2_Item9" type="xs:date"/>
            <xs:element minOccurs="0" name="TargetedUnitPopulation_CustomFieldDateValue2_Item10" type="xs:date"/>
            <xs:element minOccurs="0" name="TargetedUnitPopulation_CustomFieldDateValue3_Item1" type="xs:date"/>
            <xs:element minOccurs="0" name="TargetedUnitPopulation_CustomFieldDateValue3_Item2" type="xs:date"/>
            <xs:element minOccurs="0" name="TargetedUnitPopulation_CustomFieldDateValue3_Item3" type="xs:date"/>
            <xs:element minOccurs="0" name="TargetedUnitPopulation_CustomFieldDateValue3_Item4" type="xs:date"/>
            <xs:element minOccurs="0" name="TargetedUnitPopulation_CustomFieldDateValue3_Item5" type="xs:date"/>
            <xs:element minOccurs="0" name="TargetedUnitPopulation_CustomFieldDateValue3_Item6" type="xs:date"/>
            <xs:element minOccurs="0" name="TargetedUnitPopulation_CustomFieldDateValue3_Item7" type="xs:date"/>
            <xs:element minOccurs="0" name="TargetedUnitPopulation_CustomFieldDateValue3_Item8" type="xs:date"/>
            <xs:element minOccurs="0" name="TargetedUnitPopulation_CustomFieldDateValue3_Item9" type="xs:date"/>
            <xs:element minOccurs="0" name="TargetedUnitPopulation_CustomFieldDateValue3_Item10" type="xs:date"/>
            <xs:element minOccurs="0" name="TargetedUnitPopulation_CustomFieldDateValue4_Item1" type="xs:date"/>
            <xs:element minOccurs="0" name="TargetedUnitPopulation_CustomFieldDateValue4_Item2" type="xs:date"/>
            <xs:element minOccurs="0" name="TargetedUnitPopulation_CustomFieldDateValue4_Item3" type="xs:date"/>
            <xs:element minOccurs="0" name="TargetedUnitPopulation_CustomFieldDateValue4_Item4" type="xs:date"/>
            <xs:element minOccurs="0" name="TargetedUnitPopulation_CustomFieldDateValue4_Item5" type="xs:date"/>
            <xs:element minOccurs="0" name="TargetedUnitPopulation_CustomFieldDateValue4_Item6" type="xs:date"/>
            <xs:element minOccurs="0" name="TargetedUnitPopulation_CustomFieldDateValue4_Item7" type="xs:date"/>
            <xs:element minOccurs="0" name="TargetedUnitPopulation_CustomFieldDateValue4_Item8" type="xs:date"/>
            <xs:element minOccurs="0" name="TargetedUnitPopulation_CustomFieldDateValue4_Item9" type="xs:date"/>
            <xs:element minOccurs="0" name="TargetedUnitPopulation_CustomFieldDateValue4_Item10" type="xs:date"/>
            <xs:element minOccurs="0" name="TargetedUnitPopulation_CustomFieldDateValue5_Item1" type="xs:date"/>
            <xs:element minOccurs="0" name="TargetedUnitPopulation_CustomFieldDateValue5_Item2" type="xs:date"/>
            <xs:element minOccurs="0" name="TargetedUnitPopulation_CustomFieldDateValue5_Item3" type="xs:date"/>
            <xs:element minOccurs="0" name="TargetedUnitPopulation_CustomFieldDateValue5_Item4" type="xs:date"/>
            <xs:element minOccurs="0" name="TargetedUnitPopulation_CustomFieldDateValue5_Item5" type="xs:date"/>
            <xs:element minOccurs="0" name="TargetedUnitPopulation_CustomFieldDateValue5_Item6" type="xs:date"/>
            <xs:element minOccurs="0" name="TargetedUnitPopulation_CustomFieldDateValue5_Item7" type="xs:date"/>
            <xs:element minOccurs="0" name="TargetedUnitPopulation_CustomFieldDateValue5_Item8" type="xs:date"/>
            <xs:element minOccurs="0" name="TargetedUnitPopulation_CustomFieldDateValue5_Item9" type="xs:date"/>
            <xs:element minOccurs="0" name="TargetedUnitPopulation_CustomFieldDateValue5_Item10" type="xs:date"/>
            <xs:element minOccurs="0" name="TargetedUnitPopulation_CustomFieldDecimalValue1_Item1" type="xs:decimal"/>
            <xs:element minOccurs="0" name="TargetedUnitPopulation_CustomFieldDecimalValue1_Item2" type="xs:decimal"/>
            <xs:element minOccurs="0" name="TargetedUnitPopulation_CustomFieldDecimalValue1_Item3" type="xs:decimal"/>
            <xs:element minOccurs="0" name="TargetedUnitPopulation_CustomFieldDecimalValue1_Item4" type="xs:decimal"/>
            <xs:element minOccurs="0" name="TargetedUnitPopulation_CustomFieldDecimalValue1_Item5" type="xs:decimal"/>
            <xs:element minOccurs="0" name="TargetedUnitPopulation_CustomFieldDecimalValue1_Item6" type="xs:decimal"/>
            <xs:element minOccurs="0" name="TargetedUnitPopulation_CustomFieldDecimalValue1_Item7" type="xs:decimal"/>
            <xs:element minOccurs="0" name="TargetedUnitPopulation_CustomFieldDecimalValue1_Item8" type="xs:decimal"/>
            <xs:element minOccurs="0" name="TargetedUnitPopulation_CustomFieldDecimalValue1_Item9" type="xs:decimal"/>
            <xs:element minOccurs="0" name="TargetedUnitPopulation_CustomFieldDecimalValue1_Item10" type="xs:decimal"/>
            <xs:element minOccurs="0" name="TargetedUnitPopulation_CustomFieldDecimalValue2_Item1" type="xs:decimal"/>
            <xs:element minOccurs="0" name="TargetedUnitPopulation_CustomFieldDecimalValue2_Item2" type="xs:decimal"/>
            <xs:element minOccurs="0" name="TargetedUnitPopulation_CustomFieldDecimalValue2_Item3" type="xs:decimal"/>
            <xs:element minOccurs="0" name="TargetedUnitPopulation_CustomFieldDecimalValue2_Item4" type="xs:decimal"/>
            <xs:element minOccurs="0" name="TargetedUnitPopulation_CustomFieldDecimalValue2_Item5" type="xs:decimal"/>
            <xs:element minOccurs="0" name="TargetedUnitPopulation_CustomFieldDecimalValue2_Item6" type="xs:decimal"/>
            <xs:element minOccurs="0" name="TargetedUnitPopulation_CustomFieldDecimalValue2_Item7" type="xs:decimal"/>
            <xs:element minOccurs="0" name="TargetedUnitPopulation_CustomFieldDecimalValue2_Item8" type="xs:decimal"/>
            <xs:element minOccurs="0" name="TargetedUnitPopulation_CustomFieldDecimalValue2_Item9" type="xs:decimal"/>
            <xs:element minOccurs="0" name="TargetedUnitPopulation_CustomFieldDecimalValue2_Item10" type="xs:decimal"/>
            <xs:element minOccurs="0" name="TargetedUnitPopulation_CustomFieldDecimalValue3_Item1" type="xs:decimal"/>
            <xs:element minOccurs="0" name="TargetedUnitPopulation_CustomFieldDecimalValue3_Item2" type="xs:decimal"/>
            <xs:element minOccurs="0" name="TargetedUnitPopulation_CustomFieldDecimalValue3_Item3" type="xs:decimal"/>
            <xs:element minOccurs="0" name="TargetedUnitPopulation_CustomFieldDecimalValue3_Item4" type="xs:decimal"/>
            <xs:element minOccurs="0" name="TargetedUnitPopulation_CustomFieldDecimalValue3_Item5" type="xs:decimal"/>
            <xs:element minOccurs="0" name="TargetedUnitPopulation_CustomFieldDecimalValue3_Item6" type="xs:decimal"/>
            <xs:element minOccurs="0" name="TargetedUnitPopulation_CustomFieldDecimalValue3_Item7" type="xs:decimal"/>
            <xs:element minOccurs="0" name="TargetedUnitPopulation_CustomFieldDecimalValue3_Item8" type="xs:decimal"/>
            <xs:element minOccurs="0" name="TargetedUnitPopulation_CustomFieldDecimalValue3_Item9" type="xs:decimal"/>
            <xs:element minOccurs="0" name="TargetedUnitPopulation_CustomFieldDecimalValue3_Item10" type="xs:decimal"/>
            <xs:element minOccurs="0" name="TargetedUnitPopulation_CustomFieldDecimalValue4_Item1" type="xs:decimal"/>
            <xs:element minOccurs="0" name="TargetedUnitPopulation_CustomFieldDecimalValue4_Item2" type="xs:decimal"/>
            <xs:element minOccurs="0" name="TargetedUnitPopulation_CustomFieldDecimalValue4_Item3" type="xs:decimal"/>
            <xs:element minOccurs="0" name="TargetedUnitPopulation_CustomFieldDecimalValue4_Item4" type="xs:decimal"/>
            <xs:element minOccurs="0" name="TargetedUnitPopulation_CustomFieldDecimalValue4_Item5" type="xs:decimal"/>
            <xs:element minOccurs="0" name="TargetedUnitPopulation_CustomFieldDecimalValue4_Item6" type="xs:decimal"/>
            <xs:element minOccurs="0" name="TargetedUnitPopulation_CustomFieldDecimalValue4_Item7" type="xs:decimal"/>
            <xs:element minOccurs="0" name="TargetedUnitPopulation_CustomFieldDecimalValue4_Item8" type="xs:decimal"/>
            <xs:element minOccurs="0" name="TargetedUnitPopulation_CustomFieldDecimalValue4_Item9" type="xs:decimal"/>
            <xs:element minOccurs="0" name="TargetedUnitPopulation_CustomFieldDecimalValue4_Item10" type="xs:decimal"/>
            <xs:element minOccurs="0" name="TargetedUnitPopulation_CustomFieldDecimalValue5_Item1" type="xs:decimal"/>
            <xs:element minOccurs="0" name="TargetedUnitPopulation_CustomFieldDecimalValue5_Item2" type="xs:decimal"/>
            <xs:element minOccurs="0" name="TargetedUnitPopulation_CustomFieldDecimalValue5_Item3" type="xs:decimal"/>
            <xs:element minOccurs="0" name="TargetedUnitPopulation_CustomFieldDecimalValue5_Item4" type="xs:decimal"/>
            <xs:element minOccurs="0" name="TargetedUnitPopulation_CustomFieldDecimalValue5_Item5" type="xs:decimal"/>
            <xs:element minOccurs="0" name="TargetedUnitPopulation_CustomFieldDecimalValue5_Item6" type="xs:decimal"/>
            <xs:element minOccurs="0" name="TargetedUnitPopulation_CustomFieldDecimalValue5_Item7" type="xs:decimal"/>
            <xs:element minOccurs="0" name="TargetedUnitPopulation_CustomFieldDecimalValue5_Item8" type="xs:decimal"/>
            <xs:element minOccurs="0" name="TargetedUnitPopulation_CustomFieldDecimalValue5_Item9" type="xs:decimal"/>
            <xs:element minOccurs="0" name="TargetedUnitPopulation_CustomFieldDecimalValue5_Item10" type="xs:decimal"/>
            <xs:element minOccurs="0" name="TargetedUnitPopulation_CustomFieldNumericValue1_Item1" type="xs:decimal"/>
            <xs:element minOccurs="0" name="TargetedUnitPopulation_CustomFieldNumericValue1_Item2" type="xs:decimal"/>
            <xs:element minOccurs="0" name="TargetedUnitPopulation_CustomFieldNumericValue1_Item3" type="xs:decimal"/>
            <xs:element minOccurs="0" name="TargetedUnitPopulation_CustomFieldNumericValue1_Item4" type="xs:decimal"/>
            <xs:element minOccurs="0" name="TargetedUnitPopulation_CustomFieldNumericValue1_Item5" type="xs:decimal"/>
            <xs:element minOccurs="0" name="TargetedUnitPopulation_CustomFieldNumericValue1_Item6" type="xs:decimal"/>
            <xs:element minOccurs="0" name="TargetedUnitPopulation_CustomFieldNumericValue1_Item7" type="xs:decimal"/>
            <xs:element minOccurs="0" name="TargetedUnitPopulation_CustomFieldNumericValue1_Item8" type="xs:decimal"/>
            <xs:element minOccurs="0" name="TargetedUnitPopulation_CustomFieldNumericValue1_Item9" type="xs:decimal"/>
            <xs:element minOccurs="0" name="TargetedUnitPopulation_CustomFieldNumericValue1_Item10" type="xs:decimal"/>
            <xs:element minOccurs="0" name="TargetedUnitPopulation_CustomFieldNumericValue2_Item1" type="xs:decimal"/>
            <xs:element minOccurs="0" name="TargetedUnitPopulation_CustomFieldNumericValue2_Item2" type="xs:decimal"/>
            <xs:element minOccurs="0" name="TargetedUnitPopulation_CustomFieldNumericValue2_Item3" type="xs:decimal"/>
            <xs:element minOccurs="0" name="TargetedUnitPopulation_CustomFieldNumericValue2_Item4" type="xs:decimal"/>
            <xs:element minOccurs="0" name="TargetedUnitPopulation_CustomFieldNumericValue2_Item5" type="xs:decimal"/>
            <xs:element minOccurs="0" name="TargetedUnitPopulation_CustomFieldNumericValue2_Item6" type="xs:decimal"/>
            <xs:element minOccurs="0" name="TargetedUnitPopulation_CustomFieldNumericValue2_Item7" type="xs:decimal"/>
            <xs:element minOccurs="0" name="TargetedUnitPopulation_CustomFieldNumericValue2_Item8" type="xs:decimal"/>
            <xs:element minOccurs="0" name="TargetedUnitPopulation_CustomFieldNumericValue2_Item9" type="xs:decimal"/>
            <xs:element minOccurs="0" name="TargetedUnitPopulation_CustomFieldNumericValue2_Item10" type="xs:decimal"/>
            <xs:element minOccurs="0" name="TargetedUnitPopulation_CustomFieldNumericValue3_Item1" type="xs:decimal"/>
            <xs:element minOccurs="0" name="TargetedUnitPopulation_CustomFieldNumericValue3_Item2" type="xs:decimal"/>
            <xs:element minOccurs="0" name="TargetedUnitPopulation_CustomFieldNumericValue3_Item3" type="xs:decimal"/>
            <xs:element minOccurs="0" name="TargetedUnitPopulation_CustomFieldNumericValue3_Item4" type="xs:decimal"/>
            <xs:element minOccurs="0" name="TargetedUnitPopulation_CustomFieldNumericValue3_Item5" type="xs:decimal"/>
            <xs:element minOccurs="0" name="TargetedUnitPopulation_CustomFieldNumericValue3_Item6" type="xs:decimal"/>
            <xs:element minOccurs="0" name="TargetedUnitPopulation_CustomFieldNumericValue3_Item7" type="xs:decimal"/>
            <xs:element minOccurs="0" name="TargetedUnitPopulation_CustomFieldNumericValue3_Item8" type="xs:decimal"/>
            <xs:element minOccurs="0" name="TargetedUnitPopulation_CustomFieldNumericValue3_Item9" type="xs:decimal"/>
            <xs:element minOccurs="0" name="TargetedUnitPopulation_CustomFieldNumericValue3_Item10" type="xs:decimal"/>
            <xs:element minOccurs="0" name="TargetedUnitPopulation_CustomFieldNumericValue4_Item1" type="xs:decimal"/>
            <xs:element minOccurs="0" name="TargetedUnitPopulation_CustomFieldNumericValue4_Item2" type="xs:decimal"/>
            <xs:element minOccurs="0" name="TargetedUnitPopulation_CustomFieldNumericValue4_Item3" type="xs:decimal"/>
            <xs:element minOccurs="0" name="TargetedUnitPopulation_CustomFieldNumericValue4_Item4" type="xs:decimal"/>
            <xs:element minOccurs="0" name="TargetedUnitPopulation_CustomFieldNumericValue4_Item5" type="xs:decimal"/>
            <xs:element minOccurs="0" name="TargetedUnitPopulation_CustomFieldNumericValue4_Item6" type="xs:decimal"/>
            <xs:element minOccurs="0" name="TargetedUnitPopulation_CustomFieldNumericValue4_Item7" type="xs:decimal"/>
            <xs:element minOccurs="0" name="TargetedUnitPopulation_CustomFieldNumericValue4_Item8" type="xs:decimal"/>
            <xs:element minOccurs="0" name="TargetedUnitPopulation_CustomFieldNumericValue4_Item9" type="xs:decimal"/>
            <xs:element minOccurs="0" name="TargetedUnitPopulation_CustomFieldNumericValue4_Item10" type="xs:decimal"/>
            <xs:element minOccurs="0" name="TargetedUnitPopulation_CustomFieldNumericValue5_Item1" type="xs:decimal"/>
            <xs:element minOccurs="0" name="TargetedUnitPopulation_CustomFieldNumericValue5_Item2" type="xs:decimal"/>
            <xs:element minOccurs="0" name="TargetedUnitPopulation_CustomFieldNumericValue5_Item3" type="xs:decimal"/>
            <xs:element minOccurs="0" name="TargetedUnitPopulation_CustomFieldNumericValue5_Item4" type="xs:decimal"/>
            <xs:element minOccurs="0" name="TargetedUnitPopulation_CustomFieldNumericValue5_Item5" type="xs:decimal"/>
            <xs:element minOccurs="0" name="TargetedUnitPopulation_CustomFieldNumericValue5_Item6" type="xs:decimal"/>
            <xs:element minOccurs="0" name="TargetedUnitPopulation_CustomFieldNumericValue5_Item7" type="xs:decimal"/>
            <xs:element minOccurs="0" name="TargetedUnitPopulation_CustomFieldNumericValue5_Item8" type="xs:decimal"/>
            <xs:element minOccurs="0" name="TargetedUnitPopulation_CustomFieldNumericValue5_Item9" type="xs:decimal"/>
            <xs:element minOccurs="0" name="TargetedUnitPopulation_CustomFieldNumericValue5_Item10" type="xs:decimal"/>
            <xs:element minOccurs="0" name="TargetedUnitPopulation_CustomFieldTextValue1_Item1" type="xs:string"/>
            <xs:element minOccurs="0" name="TargetedUnitPopulation_CustomFieldTextValue1_Item2" type="xs:string"/>
            <xs:element minOccurs="0" name="TargetedUnitPopulation_CustomFieldTextValue1_Item3" type="xs:string"/>
            <xs:element minOccurs="0" name="TargetedUnitPopulation_CustomFieldTextValue1_Item4" type="xs:string"/>
            <xs:element minOccurs="0" name="TargetedUnitPopulation_CustomFieldTextValue1_Item5" type="xs:string"/>
            <xs:element minOccurs="0" name="TargetedUnitPopulation_CustomFieldTextValue1_Item6" type="xs:string"/>
            <xs:element minOccurs="0" name="TargetedUnitPopulation_CustomFieldTextValue1_Item7" type="xs:string"/>
            <xs:element minOccurs="0" name="TargetedUnitPopulation_CustomFieldTextValue1_Item8" type="xs:string"/>
            <xs:element minOccurs="0" name="TargetedUnitPopulation_CustomFieldTextValue1_Item9" type="xs:string"/>
            <xs:element minOccurs="0" name="TargetedUnitPopulation_CustomFieldTextValue1_Item10" type="xs:string"/>
            <xs:element minOccurs="0" name="TargetedUnitPopulation_CustomFieldTextValue10_Item1" type="xs:string"/>
            <xs:element minOccurs="0" name="TargetedUnitPopulation_CustomFieldTextValue10_Item2" type="xs:string"/>
            <xs:element minOccurs="0" name="TargetedUnitPopulation_CustomFieldTextValue10_Item3" type="xs:string"/>
            <xs:element minOccurs="0" name="TargetedUnitPopulation_CustomFieldTextValue10_Item4" type="xs:string"/>
            <xs:element minOccurs="0" name="TargetedUnitPopulation_CustomFieldTextValue10_Item5" type="xs:string"/>
            <xs:element minOccurs="0" name="TargetedUnitPopulation_CustomFieldTextValue10_Item6" type="xs:string"/>
            <xs:element minOccurs="0" name="TargetedUnitPopulation_CustomFieldTextValue10_Item7" type="xs:string"/>
            <xs:element minOccurs="0" name="TargetedUnitPopulation_CustomFieldTextValue10_Item8" type="xs:string"/>
            <xs:element minOccurs="0" name="TargetedUnitPopulation_CustomFieldTextValue10_Item9" type="xs:string"/>
            <xs:element minOccurs="0" name="TargetedUnitPopulation_CustomFieldTextValue10_Item10" type="xs:string"/>
            <xs:element minOccurs="0" name="TargetedUnitPopulation_CustomFieldTextValue11_Item1" type="xs:string"/>
            <xs:element minOccurs="0" name="TargetedUnitPopulation_CustomFieldTextValue11_Item2" type="xs:string"/>
            <xs:element minOccurs="0" name="TargetedUnitPopulation_CustomFieldTextValue11_Item3" type="xs:string"/>
            <xs:element minOccurs="0" name="TargetedUnitPopulation_CustomFieldTextValue11_Item4" type="xs:string"/>
            <xs:element minOccurs="0" name="TargetedUnitPopulation_CustomFieldTextValue11_Item5" type="xs:string"/>
            <xs:element minOccurs="0" name="TargetedUnitPopulation_CustomFieldTextValue11_Item6" type="xs:string"/>
            <xs:element minOccurs="0" name="TargetedUnitPopulation_CustomFieldTextValue11_Item7" type="xs:string"/>
            <xs:element minOccurs="0" name="TargetedUnitPopulation_CustomFieldTextValue11_Item8" type="xs:string"/>
            <xs:element minOccurs="0" name="TargetedUnitPopulation_CustomFieldTextValue11_Item9" type="xs:string"/>
            <xs:element minOccurs="0" name="TargetedUnitPopulation_CustomFieldTextValue11_Item10" type="xs:string"/>
            <xs:element minOccurs="0" name="TargetedUnitPopulation_CustomFieldTextValue12_Item1" type="xs:string"/>
            <xs:element minOccurs="0" name="TargetedUnitPopulation_CustomFieldTextValue12_Item2" type="xs:string"/>
            <xs:element minOccurs="0" name="TargetedUnitPopulation_CustomFieldTextValue12_Item3" type="xs:string"/>
            <xs:element minOccurs="0" name="TargetedUnitPopulation_CustomFieldTextValue12_Item4" type="xs:string"/>
            <xs:element minOccurs="0" name="TargetedUnitPopulation_CustomFieldTextValue12_Item5" type="xs:string"/>
            <xs:element minOccurs="0" name="TargetedUnitPopulation_CustomFieldTextValue12_Item6" type="xs:string"/>
            <xs:element minOccurs="0" name="TargetedUnitPopulation_CustomFieldTextValue12_Item7" type="xs:string"/>
            <xs:element minOccurs="0" name="TargetedUnitPopulation_CustomFieldTextValue12_Item8" type="xs:string"/>
            <xs:element minOccurs="0" name="TargetedUnitPopulation_CustomFieldTextValue12_Item9" type="xs:string"/>
            <xs:element minOccurs="0" name="TargetedUnitPopulation_CustomFieldTextValue12_Item10" type="xs:string"/>
            <xs:element minOccurs="0" name="TargetedUnitPopulation_CustomFieldTextValue13_Item1" type="xs:string"/>
            <xs:element minOccurs="0" name="TargetedUnitPopulation_CustomFieldTextValue13_Item2" type="xs:string"/>
            <xs:element minOccurs="0" name="TargetedUnitPopulation_CustomFieldTextValue13_Item3" type="xs:string"/>
            <xs:element minOccurs="0" name="TargetedUnitPopulation_CustomFieldTextValue13_Item4" type="xs:string"/>
            <xs:element minOccurs="0" name="TargetedUnitPopulation_CustomFieldTextValue13_Item5" type="xs:string"/>
            <xs:element minOccurs="0" name="TargetedUnitPopulation_CustomFieldTextValue13_Item6" type="xs:string"/>
            <xs:element minOccurs="0" name="TargetedUnitPopulation_CustomFieldTextValue13_Item7" type="xs:string"/>
            <xs:element minOccurs="0" name="TargetedUnitPopulation_CustomFieldTextValue13_Item8" type="xs:string"/>
            <xs:element minOccurs="0" name="TargetedUnitPopulation_CustomFieldTextValue13_Item9" type="xs:string"/>
            <xs:element minOccurs="0" name="TargetedUnitPopulation_CustomFieldTextValue13_Item10" type="xs:string"/>
            <xs:element minOccurs="0" name="TargetedUnitPopulation_CustomFieldTextValue14_Item1" type="xs:string"/>
            <xs:element minOccurs="0" name="TargetedUnitPopulation_CustomFieldTextValue14_Item2" type="xs:string"/>
            <xs:element minOccurs="0" name="TargetedUnitPopulation_CustomFieldTextValue14_Item3" type="xs:string"/>
            <xs:element minOccurs="0" name="TargetedUnitPopulation_CustomFieldTextValue14_Item4" type="xs:string"/>
            <xs:element minOccurs="0" name="TargetedUnitPopulation_CustomFieldTextValue14_Item5" type="xs:string"/>
            <xs:element minOccurs="0" name="TargetedUnitPopulation_CustomFieldTextValue14_Item6" type="xs:string"/>
            <xs:element minOccurs="0" name="TargetedUnitPopulation_CustomFieldTextValue14_Item7" type="xs:string"/>
            <xs:element minOccurs="0" name="TargetedUnitPopulation_CustomFieldTextValue14_Item8" type="xs:string"/>
            <xs:element minOccurs="0" name="TargetedUnitPopulation_CustomFieldTextValue14_Item9" type="xs:string"/>
            <xs:element minOccurs="0" name="TargetedUnitPopulation_CustomFieldTextValue14_Item10" type="xs:string"/>
            <xs:element minOccurs="0" name="TargetedUnitPopulation_CustomFieldTextValue15_Item1" type="xs:string"/>
            <xs:element minOccurs="0" name="TargetedUnitPopulation_CustomFieldTextValue15_Item2" type="xs:string"/>
            <xs:element minOccurs="0" name="TargetedUnitPopulation_CustomFieldTextValue15_Item3" type="xs:string"/>
            <xs:element minOccurs="0" name="TargetedUnitPopulation_CustomFieldTextValue15_Item4" type="xs:string"/>
            <xs:element minOccurs="0" name="TargetedUnitPopulation_CustomFieldTextValue15_Item5" type="xs:string"/>
            <xs:element minOccurs="0" name="TargetedUnitPopulation_CustomFieldTextValue15_Item6" type="xs:string"/>
            <xs:element minOccurs="0" name="TargetedUnitPopulation_CustomFieldTextValue15_Item7" type="xs:string"/>
            <xs:element minOccurs="0" name="TargetedUnitPopulation_CustomFieldTextValue15_Item8" type="xs:string"/>
            <xs:element minOccurs="0" name="TargetedUnitPopulation_CustomFieldTextValue15_Item9" type="xs:string"/>
            <xs:element minOccurs="0" name="TargetedUnitPopulation_CustomFieldTextValue15_Item10" type="xs:string"/>
            <xs:element minOccurs="0" name="TargetedUnitPopulation_CustomFieldTextValue2_Item1" type="xs:string"/>
            <xs:element minOccurs="0" name="TargetedUnitPopulation_CustomFieldTextValue2_Item2" type="xs:string"/>
            <xs:element minOccurs="0" name="TargetedUnitPopulation_CustomFieldTextValue2_Item3" type="xs:string"/>
            <xs:element minOccurs="0" name="TargetedUnitPopulation_CustomFieldTextValue2_Item4" type="xs:string"/>
            <xs:element minOccurs="0" name="TargetedUnitPopulation_CustomFieldTextValue2_Item5" type="xs:string"/>
            <xs:element minOccurs="0" name="TargetedUnitPopulation_CustomFieldTextValue2_Item6" type="xs:string"/>
            <xs:element minOccurs="0" name="TargetedUnitPopulation_CustomFieldTextValue2_Item7" type="xs:string"/>
            <xs:element minOccurs="0" name="TargetedUnitPopulation_CustomFieldTextValue2_Item8" type="xs:string"/>
            <xs:element minOccurs="0" name="TargetedUnitPopulation_CustomFieldTextValue2_Item9" type="xs:string"/>
            <xs:element minOccurs="0" name="TargetedUnitPopulation_CustomFieldTextValue2_Item10" type="xs:string"/>
            <xs:element minOccurs="0" name="TargetedUnitPopulation_CustomFieldTextValue3_Item1" type="xs:string"/>
            <xs:element minOccurs="0" name="TargetedUnitPopulation_CustomFieldTextValue3_Item2" type="xs:string"/>
            <xs:element minOccurs="0" name="TargetedUnitPopulation_CustomFieldTextValue3_Item3" type="xs:string"/>
            <xs:element minOccurs="0" name="TargetedUnitPopulation_CustomFieldTextValue3_Item4" type="xs:string"/>
            <xs:element minOccurs="0" name="TargetedUnitPopulation_CustomFieldTextValue3_Item5" type="xs:string"/>
            <xs:element minOccurs="0" name="TargetedUnitPopulation_CustomFieldTextValue3_Item6" type="xs:string"/>
            <xs:element minOccurs="0" name="TargetedUnitPopulation_CustomFieldTextValue3_Item7" type="xs:string"/>
            <xs:element minOccurs="0" name="TargetedUnitPopulation_CustomFieldTextValue3_Item8" type="xs:string"/>
            <xs:element minOccurs="0" name="TargetedUnitPopulation_CustomFieldTextValue3_Item9" type="xs:string"/>
            <xs:element minOccurs="0" name="TargetedUnitPopulation_CustomFieldTextValue3_Item10" type="xs:string"/>
            <xs:element minOccurs="0" name="TargetedUnitPopulation_CustomFieldTextValue4_Item1" type="xs:string"/>
            <xs:element minOccurs="0" name="TargetedUnitPopulation_CustomFieldTextValue4_Item2" type="xs:string"/>
            <xs:element minOccurs="0" name="TargetedUnitPopulation_CustomFieldTextValue4_Item3" type="xs:string"/>
            <xs:element minOccurs="0" name="TargetedUnitPopulation_CustomFieldTextValue4_Item4" type="xs:string"/>
            <xs:element minOccurs="0" name="TargetedUnitPopulation_CustomFieldTextValue4_Item5" type="xs:string"/>
            <xs:element minOccurs="0" name="TargetedUnitPopulation_CustomFieldTextValue4_Item6" type="xs:string"/>
            <xs:element minOccurs="0" name="TargetedUnitPopulation_CustomFieldTextValue4_Item7" type="xs:string"/>
            <xs:element minOccurs="0" name="TargetedUnitPopulation_CustomFieldTextValue4_Item8" type="xs:string"/>
            <xs:element minOccurs="0" name="TargetedUnitPopulation_CustomFieldTextValue4_Item9" type="xs:string"/>
            <xs:element minOccurs="0" name="TargetedUnitPopulation_CustomFieldTextValue4_Item10" type="xs:string"/>
            <xs:element minOccurs="0" name="TargetedUnitPopulation_CustomFieldTextValue5_Item1" type="xs:string"/>
            <xs:element minOccurs="0" name="TargetedUnitPopulation_CustomFieldTextValue5_Item2" type="xs:string"/>
            <xs:element minOccurs="0" name="TargetedUnitPopulation_CustomFieldTextValue5_Item3" type="xs:string"/>
            <xs:element minOccurs="0" name="TargetedUnitPopulation_CustomFieldTextValue5_Item4" type="xs:string"/>
            <xs:element minOccurs="0" name="TargetedUnitPopulation_CustomFieldTextValue5_Item5" type="xs:string"/>
            <xs:element minOccurs="0" name="TargetedUnitPopulation_CustomFieldTextValue5_Item6" type="xs:string"/>
            <xs:element minOccurs="0" name="TargetedUnitPopulation_CustomFieldTextValue5_Item7" type="xs:string"/>
            <xs:element minOccurs="0" name="TargetedUnitPopulation_CustomFieldTextValue5_Item8" type="xs:string"/>
            <xs:element minOccurs="0" name="TargetedUnitPopulation_CustomFieldTextValue5_Item9" type="xs:string"/>
            <xs:element minOccurs="0" name="TargetedUnitPopulation_CustomFieldTextValue5_Item10" type="xs:string"/>
            <xs:element minOccurs="0" name="TargetedUnitPopulation_CustomFieldTextValue6_Item1" type="xs:string"/>
            <xs:element minOccurs="0" name="TargetedUnitPopulation_CustomFieldTextValue6_Item2" type="xs:string"/>
            <xs:element minOccurs="0" name="TargetedUnitPopulation_CustomFieldTextValue6_Item3" type="xs:string"/>
            <xs:element minOccurs="0" name="TargetedUnitPopulation_CustomFieldTextValue6_Item4" type="xs:string"/>
            <xs:element minOccurs="0" name="TargetedUnitPopulation_CustomFieldTextValue6_Item5" type="xs:string"/>
            <xs:element minOccurs="0" name="TargetedUnitPopulation_CustomFieldTextValue6_Item6" type="xs:string"/>
            <xs:element minOccurs="0" name="TargetedUnitPopulation_CustomFieldTextValue6_Item7" type="xs:string"/>
            <xs:element minOccurs="0" name="TargetedUnitPopulation_CustomFieldTextValue6_Item8" type="xs:string"/>
            <xs:element minOccurs="0" name="TargetedUnitPopulation_CustomFieldTextValue6_Item9" type="xs:string"/>
            <xs:element minOccurs="0" name="TargetedUnitPopulation_CustomFieldTextValue6_Item10" type="xs:string"/>
            <xs:element minOccurs="0" name="TargetedUnitPopulation_CustomFieldTextValue7_Item1" type="xs:string"/>
            <xs:element minOccurs="0" name="TargetedUnitPopulation_CustomFieldTextValue7_Item2" type="xs:string"/>
            <xs:element minOccurs="0" name="TargetedUnitPopulation_CustomFieldTextValue7_Item3" type="xs:string"/>
            <xs:element minOccurs="0" name="TargetedUnitPopulation_CustomFieldTextValue7_Item4" type="xs:string"/>
            <xs:element minOccurs="0" name="TargetedUnitPopulation_CustomFieldTextValue7_Item5" type="xs:string"/>
            <xs:element minOccurs="0" name="TargetedUnitPopulation_CustomFieldTextValue7_Item6" type="xs:string"/>
            <xs:element minOccurs="0" name="TargetedUnitPopulation_CustomFieldTextValue7_Item7" type="xs:string"/>
            <xs:element minOccurs="0" name="TargetedUnitPopulation_CustomFieldTextValue7_Item8" type="xs:string"/>
            <xs:element minOccurs="0" name="TargetedUnitPopulation_CustomFieldTextValue7_Item9" type="xs:string"/>
            <xs:element minOccurs="0" name="TargetedUnitPopulation_CustomFieldTextValue7_Item10" type="xs:string"/>
            <xs:element minOccurs="0" name="TargetedUnitPopulation_CustomFieldTextValue8_Item1" type="xs:string"/>
            <xs:element minOccurs="0" name="TargetedUnitPopulation_CustomFieldTextValue8_Item2" type="xs:string"/>
            <xs:element minOccurs="0" name="TargetedUnitPopulation_CustomFieldTextValue8_Item3" type="xs:string"/>
            <xs:element minOccurs="0" name="TargetedUnitPopulation_CustomFieldTextValue8_Item4" type="xs:string"/>
            <xs:element minOccurs="0" name="TargetedUnitPopulation_CustomFieldTextValue8_Item5" type="xs:string"/>
            <xs:element minOccurs="0" name="TargetedUnitPopulation_CustomFieldTextValue8_Item6" type="xs:string"/>
            <xs:element minOccurs="0" name="TargetedUnitPopulation_CustomFieldTextValue8_Item7" type="xs:string"/>
            <xs:element minOccurs="0" name="TargetedUnitPopulation_CustomFieldTextValue8_Item8" type="xs:string"/>
            <xs:element minOccurs="0" name="TargetedUnitPopulation_CustomFieldTextValue8_Item9" type="xs:string"/>
            <xs:element minOccurs="0" name="TargetedUnitPopulation_CustomFieldTextValue8_Item10" type="xs:string"/>
            <xs:element minOccurs="0" name="TargetedUnitPopulation_CustomFieldTextValue9_Item1" type="xs:string"/>
            <xs:element minOccurs="0" name="TargetedUnitPopulation_CustomFieldTextValue9_Item2" type="xs:string"/>
            <xs:element minOccurs="0" name="TargetedUnitPopulation_CustomFieldTextValue9_Item3" type="xs:string"/>
            <xs:element minOccurs="0" name="TargetedUnitPopulation_CustomFieldTextValue9_Item4" type="xs:string"/>
            <xs:element minOccurs="0" name="TargetedUnitPopulation_CustomFieldTextValue9_Item5" type="xs:string"/>
            <xs:element minOccurs="0" name="TargetedUnitPopulation_CustomFieldTextValue9_Item6" type="xs:string"/>
            <xs:element minOccurs="0" name="TargetedUnitPopulation_CustomFieldTextValue9_Item7" type="xs:string"/>
            <xs:element minOccurs="0" name="TargetedUnitPopulation_CustomFieldTextValue9_Item8" type="xs:string"/>
            <xs:element minOccurs="0" name="TargetedUnitPopulation_CustomFieldTextValue9_Item9" type="xs:string"/>
            <xs:element minOccurs="0" name="TargetedUnitPopulation_CustomFieldTextValue9_Item10" type="xs:string"/>
            <xs:element minOccurs="0" name="TargetedUnitPopulation_NumberOfUnits_Item1" type="xs:decimal"/>
            <xs:element minOccurs="0" name="TargetedUnitPopulation_NumberOfUnits_Item2" type="xs:decimal"/>
            <xs:element minOccurs="0" name="TargetedUnitPopulation_NumberOfUnits_Item3" type="xs:decimal"/>
            <xs:element minOccurs="0" name="TargetedUnitPopulation_NumberOfUnits_Item4" type="xs:decimal"/>
            <xs:element minOccurs="0" name="TargetedUnitPopulation_NumberOfUnits_Item5" type="xs:decimal"/>
            <xs:element minOccurs="0" name="TargetedUnitPopulation_NumberOfUnits_Item6" type="xs:decimal"/>
            <xs:element minOccurs="0" name="TargetedUnitPopulation_NumberOfUnits_Item7" type="xs:decimal"/>
            <xs:element minOccurs="0" name="TargetedUnitPopulation_NumberOfUnits_Item8" type="xs:decimal"/>
            <xs:element minOccurs="0" name="TargetedUnitPopulation_NumberOfUnits_Item9" type="xs:decimal"/>
            <xs:element minOccurs="0" name="TargetedUnitPopulation_NumberOfUnits_Item10" type="xs:decimal"/>
            <xs:element minOccurs="0" name="TargetedUnitPopulation_PopulationTypes_PopulationType_Item1" type="xs:string"/>
            <xs:element minOccurs="0" name="TargetedUnitPopulation_PopulationTypes_PopulationType_Item2" type="xs:string"/>
            <xs:element minOccurs="0" name="TargetedUnitPopulation_PopulationTypes_PopulationType_Item3" type="xs:string"/>
            <xs:element minOccurs="0" name="TargetedUnitPopulation_PopulationTypes_PopulationType_Item4" type="xs:string"/>
            <xs:element minOccurs="0" name="TargetedUnitPopulation_PopulationTypes_PopulationType_Item5" type="xs:string"/>
            <xs:element minOccurs="0" name="TargetedUnitPopulation_PopulationTypes_PopulationType_Item6" type="xs:string"/>
            <xs:element minOccurs="0" name="TargetedUnitPopulation_PopulationTypes_PopulationType_Item7" type="xs:string"/>
            <xs:element minOccurs="0" name="TargetedUnitPopulation_PopulationTypes_PopulationType_Item8" type="xs:string"/>
            <xs:element minOccurs="0" name="TargetedUnitPopulation_PopulationTypes_PopulationType_Item9" type="xs:string"/>
            <xs:element minOccurs="0" name="TargetedUnitPopulation_PopulationTypes_PopulationType_Item10" type="xs:string"/>
            <xs:element minOccurs="0" name="UtilityAllowance_AirConditioningAllowanceBR1" type="xs:decimal"/>
            <xs:element minOccurs="0" name="UtilityAllowance_AirConditioningAllowanceBR2" type="xs:decimal"/>
            <xs:element minOccurs="0" name="UtilityAllowance_AirConditioningAllowanceBR3" type="xs:decimal"/>
            <xs:element minOccurs="0" name="UtilityAllowance_AirConditioningAllowanceBR4" type="xs:decimal"/>
            <xs:element minOccurs="0" name="UtilityAllowance_AirConditioningAllowanceBR5" type="xs:decimal"/>
            <xs:element minOccurs="0" name="UtilityAllowance_AirConditioningAllowanceStudio" type="xs:decimal"/>
            <xs:element minOccurs="0" name="UtilityAllowance_AirConditioningPaidByID" type="xs:int"/>
            <xs:element minOccurs="0" name="UtilityAllowance_AirConditioningUtilityTypeID" type="xs:int"/>
            <xs:element minOccurs="0" name="UtilityAllowance_CookingAllowanceBR1" type="xs:decimal"/>
            <xs:element minOccurs="0" name="UtilityAllowance_CookingAllowanceBR2" type="xs:decimal"/>
            <xs:element minOccurs="0" name="UtilityAllowance_CookingAllowanceBR3" type="xs:decimal"/>
            <xs:element minOccurs="0" name="UtilityAllowance_CookingAllowanceBR4" type="xs:decimal"/>
            <xs:element minOccurs="0" name="UtilityAllowance_CookingAllowanceBR5" type="xs:decimal"/>
            <xs:element minOccurs="0" name="UtilityAllowance_CookingAllowanceStudio" type="xs:decimal"/>
            <xs:element minOccurs="0" name="UtilityAllowance_CookingPaidByID" type="xs:int"/>
            <xs:element minOccurs="0" name="UtilityAllowance_CookingUtilityTypeID" type="xs:int"/>
            <xs:element minOccurs="0" name="UtilityAllowance_CustomFieldBitValue1" type="xs:boolean"/>
            <xs:element minOccurs="0" name="UtilityAllowance_CustomFieldBitValue2" type="xs:boolean"/>
            <xs:element minOccurs="0" name="UtilityAllowance_CustomFieldBitValue3" type="xs:boolean"/>
            <xs:element minOccurs="0" name="UtilityAllowance_CustomFieldBitValue4" type="xs:boolean"/>
            <xs:element minOccurs="0" name="UtilityAllowance_CustomFieldBitValue5" type="xs:boolean"/>
            <xs:element minOccurs="0" name="UtilityAllowance_CustomFieldDateValue1" type="xs:date"/>
            <xs:element minOccurs="0" name="UtilityAllowance_CustomFieldDateValue2" type="xs:date"/>
            <xs:element minOccurs="0" name="UtilityAllowance_CustomFieldDateValue3" type="xs:date"/>
            <xs:element minOccurs="0" name="UtilityAllowance_CustomFieldDateValue4" type="xs:date"/>
            <xs:element minOccurs="0" name="UtilityAllowance_CustomFieldDateValue5" type="xs:date"/>
            <xs:element minOccurs="0" name="UtilityAllowance_CustomFieldDecimalValue1" type="xs:decimal"/>
            <xs:element minOccurs="0" name="UtilityAllowance_CustomFieldDecimalValue2" type="xs:decimal"/>
            <xs:element minOccurs="0" name="UtilityAllowance_CustomFieldDecimalValue3" type="xs:decimal"/>
            <xs:element minOccurs="0" name="UtilityAllowance_CustomFieldDecimalValue4" type="xs:decimal"/>
            <xs:element minOccurs="0" name="UtilityAllowance_CustomFieldDecimalValue5" type="xs:decimal"/>
            <xs:element minOccurs="0" name="UtilityAllowance_CustomFieldNumericValue1" type="xs:decimal"/>
            <xs:element minOccurs="0" name="UtilityAllowance_CustomFieldNumericValue2" type="xs:decimal"/>
            <xs:element minOccurs="0" name="UtilityAllowance_CustomFieldNumericValue3" type="xs:decimal"/>
            <xs:element minOccurs="0" name="UtilityAllowance_CustomFieldNumericValue4" type="xs:decimal"/>
            <xs:element minOccurs="0" name="UtilityAllowance_CustomFieldNumericValue5" type="xs:decimal"/>
            <xs:element minOccurs="0" name="UtilityAllowance_CustomFieldTextValue1" type="xs:string"/>
            <xs:element minOccurs="0" name="UtilityAllowance_CustomFieldTextValue10" type="xs:string"/>
            <xs:element minOccurs="0" name="UtilityAllowance_CustomFieldTextValue11" type="xs:string"/>
            <xs:element minOccurs="0" name="UtilityAllowance_CustomFieldTextValue12" type="xs:string"/>
            <xs:element minOccurs="0" name="UtilityAllowance_CustomFieldTextValue13" type="xs:string"/>
            <xs:element minOccurs="0" name="UtilityAllowance_CustomFieldTextValue14" type="xs:string"/>
            <xs:element minOccurs="0" name="UtilityAllowance_CustomFieldTextValue15" type="xs:string"/>
            <xs:element minOccurs="0" name="UtilityAllowance_CustomFieldTextValue2" type="xs:string"/>
            <xs:element minOccurs="0" name="UtilityAllowance_CustomFieldTextValue3" type="xs:string"/>
            <xs:element minOccurs="0" name="UtilityAllowance_CustomFieldTextValue4" type="xs:string"/>
            <xs:element minOccurs="0" name="UtilityAllowance_CustomFieldTextValue5" type="xs:string"/>
            <xs:element minOccurs="0" name="UtilityAllowance_CustomFieldTextValue6" type="xs:string"/>
            <xs:element minOccurs="0" name="UtilityAllowance_CustomFieldTextValue7" type="xs:string"/>
            <xs:element minOccurs="0" name="UtilityAllowance_CustomFieldTextValue8" type="xs:string"/>
            <xs:element minOccurs="0" name="UtilityAllowance_CustomFieldTextValue9" type="xs:string"/>
            <xs:element minOccurs="0" name="UtilityAllowance_HeatingAllowanceBR1" type="xs:decimal"/>
            <xs:element minOccurs="0" name="UtilityAllowance_HeatingAllowanceBR2" type="xs:decimal"/>
            <xs:element minOccurs="0" name="UtilityAllowance_HeatingAllowanceBR3" type="xs:decimal"/>
            <xs:element minOccurs="0" name="UtilityAllowance_HeatingAllowanceBR4" type="xs:decimal"/>
            <xs:element minOccurs="0" name="UtilityAllowance_HeatingAllowanceBR5" type="xs:decimal"/>
            <xs:element minOccurs="0" name="UtilityAllowance_HeatingAllowanceStudio" type="xs:decimal"/>
            <xs:element minOccurs="0" name="UtilityAllowance_HeatingPaidByID" type="xs:int"/>
            <xs:element minOccurs="0" name="UtilityAllowance_HeatingUtilityTypeID" type="xs:int"/>
            <xs:element minOccurs="0" name="UtilityAllowance_HotWaterAllowanceBR1" type="xs:decimal"/>
            <xs:element minOccurs="0" name="UtilityAllowance_HotWaterAllowanceBR2" type="xs:decimal"/>
            <xs:element minOccurs="0" name="UtilityAllowance_HotWaterAllowanceBR3" type="xs:decimal"/>
            <xs:element minOccurs="0" name="UtilityAllowance_HotWaterAllowanceBR4" type="xs:decimal"/>
            <xs:element minOccurs="0" name="UtilityAllowance_HotWaterAllowanceBR5" type="xs:decimal"/>
            <xs:element minOccurs="0" name="UtilityAllowance_HotWaterAllowanceStudio" type="xs:decimal"/>
            <xs:element minOccurs="0" name="UtilityAllowance_HotWaterPaidByID" type="xs:int"/>
            <xs:element minOccurs="0" name="UtilityAllowance_HotWaterUtilityTypeID" type="xs:int"/>
            <xs:element minOccurs="0" name="UtilityAllowance_LightingAllowanceBR1" type="xs:decimal"/>
            <xs:element minOccurs="0" name="UtilityAllowance_LightingAllowanceBR2" type="xs:decimal"/>
            <xs:element minOccurs="0" name="UtilityAllowance_LightingAllowanceBR3" type="xs:decimal"/>
            <xs:element minOccurs="0" name="UtilityAllowance_LightingAllowanceBR4" type="xs:decimal"/>
            <xs:element minOccurs="0" name="UtilityAllowance_LightingAllowanceBR5" type="xs:decimal"/>
            <xs:element minOccurs="0" name="UtilityAllowance_LightingAllowanceStudio" type="xs:decimal"/>
            <xs:element minOccurs="0" name="UtilityAllowance_LightingPaidByID" type="xs:int"/>
            <xs:element minOccurs="0" name="UtilityAllowance_LightingUtilityTypeID" type="xs:int"/>
            <xs:element minOccurs="0" name="UtilityAllowance_RangeAllowanceBR1" type="xs:decimal"/>
            <xs:element minOccurs="0" name="UtilityAllowance_RangeAllowanceBR2" type="xs:decimal"/>
            <xs:element minOccurs="0" name="UtilityAllowance_RangeAllowanceBR3" type="xs:decimal"/>
            <xs:element minOccurs="0" name="UtilityAllowance_RangeAllowanceBR4" type="xs:decimal"/>
            <xs:element minOccurs="0" name="UtilityAllowance_RangeAllowanceBR5" type="xs:decimal"/>
            <xs:element minOccurs="0" name="UtilityAllowance_RangeAllowanceStudio" type="xs:decimal"/>
            <xs:element minOccurs="0" name="UtilityAllowance_RefrigeratorAllowanceBR1" type="xs:decimal"/>
            <xs:element minOccurs="0" name="UtilityAllowance_RefrigeratorAllowanceBR2" type="xs:decimal"/>
            <xs:element minOccurs="0" name="UtilityAllowance_RefrigeratorAllowanceBR3" type="xs:decimal"/>
            <xs:element minOccurs="0" name="UtilityAllowance_RefrigeratorAllowanceBR4" type="xs:decimal"/>
            <xs:element minOccurs="0" name="UtilityAllowance_RefrigeratorAllowanceBR5" type="xs:decimal"/>
            <xs:element minOccurs="0" name="UtilityAllowance_RefrigeratorAllowanceStudio" type="xs:decimal"/>
            <xs:element minOccurs="0" name="UtilityAllowance_SewerAllowanceBR1" type="xs:decimal"/>
            <xs:element minOccurs="0" name="UtilityAllowance_SewerAllowanceBR2" type="xs:decimal"/>
            <xs:element minOccurs="0" name="UtilityAllowance_SewerAllowanceBR3" type="xs:decimal"/>
            <xs:element minOccurs="0" name="UtilityAllowance_SewerAllowanceBR4" type="xs:decimal"/>
            <xs:element minOccurs="0" name="UtilityAllowance_SewerAllowanceBR5" type="xs:decimal"/>
            <xs:element minOccurs="0" name="UtilityAllowance_SewerAllowanceStudio" type="xs:decimal"/>
            <xs:element minOccurs="0" name="UtilityAllowance_SewerPaidByID" type="xs:int"/>
            <xs:element minOccurs="0" name="UtilityAllowance_SewerUtilityTypeID" type="xs:int"/>
            <xs:element minOccurs="0" name="UtilityAllowance_TrashAllowanceBR1" type="xs:decimal"/>
            <xs:element minOccurs="0" name="UtilityAllowance_TrashAllowanceBR2" type="xs:decimal"/>
            <xs:element minOccurs="0" name="UtilityAllowance_TrashAllowanceBR3" type="xs:decimal"/>
            <xs:element minOccurs="0" name="UtilityAllowance_TrashAllowanceBR4" type="xs:decimal"/>
            <xs:element minOccurs="0" name="UtilityAllowance_TrashAllowanceBR5" type="xs:decimal"/>
            <xs:element minOccurs="0" name="UtilityAllowance_TrashAllowanceStudio" type="xs:decimal"/>
            <xs:element minOccurs="0" name="UtilityAllowance_TrashPaidByID" type="xs:int"/>
            <xs:element minOccurs="0" name="UtilityAllowance_TrashUtilityTypeID" type="xs:int"/>
            <xs:element minOccurs="0" name="UtilityAllowance_WaterAllowanceBR1" type="xs:decimal"/>
            <xs:element minOccurs="0" name="UtilityAllowance_WaterAllowanceBR2" type="xs:decimal"/>
            <xs:element minOccurs="0" name="UtilityAllowance_WaterAllowanceBR3" type="xs:decimal"/>
            <xs:element minOccurs="0" name="UtilityAllowance_WaterAllowanceBR4" type="xs:decimal"/>
            <xs:element minOccurs="0" name="UtilityAllowance_WaterAllowanceBR5" type="xs:decimal"/>
            <xs:element minOccurs="0" name="UtilityAllowance_WaterAllowanceStudio" type="xs:decimal"/>
            <xs:element minOccurs="0" name="UtilityAllowance_WaterPaidByID" type="xs:int"/>
            <xs:element minOccurs="0" name="UtilityAllowance_WaterUtilityTypeID" type="xs:int"/>
          </xs:sequence>
        </xs:complexType>
      </xs:element>
    </xs:schema>
  </Schema>
  <Map ID="1" Name="IM&amp;C Fields" RootElement="IMC" SchemaID="Schema1" ShowImportExportValidationErrors="tru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2" xr6:uid="{00000000-000C-0000-FFFF-FFFF00000000}" r="L2" connectionId="1">
    <xmlCellPr id="1" xr6:uid="{00000000-0010-0000-0000-000001000000}" uniqueName="General_DevelopmentNumber">
      <xmlPr mapId="1" xpath="/IMC/General_DevelopmentNumber" xmlDataType="string"/>
    </xmlCellPr>
  </singleXmlCell>
  <singleXmlCell id="133" xr6:uid="{00000000-000C-0000-FFFF-FFFF01000000}" r="L3" connectionId="1">
    <xmlCellPr id="1" xr6:uid="{00000000-0010-0000-0100-000001000000}" uniqueName="General_Version">
      <xmlPr mapId="1" xpath="/IMC/General_Version" xmlDataType="string"/>
    </xmlCellPr>
  </singleXmlCell>
  <singleXmlCell id="15" xr6:uid="{00000000-000C-0000-FFFF-FFFF02000000}" r="L4" connectionId="1">
    <xmlCellPr id="1" xr6:uid="{00000000-0010-0000-0200-000001000000}" uniqueName="ProjectInformation_NewConstruction">
      <xmlPr mapId="1" xpath="/IMC/ProjectInformation_NewConstruction" xmlDataType="boolean"/>
    </xmlCellPr>
  </singleXmlCell>
  <singleXmlCell id="352" xr6:uid="{00000000-000C-0000-FFFF-FFFF03000000}" r="L7" connectionId="1">
    <xmlCellPr id="1" xr6:uid="{00000000-0010-0000-0300-000001000000}" uniqueName="ProjectInformation_AcquisitionAndRehabilitation">
      <xmlPr mapId="1" xpath="/IMC/ProjectInformation_AcquisitionAndRehabilitation" xmlDataType="boolean"/>
    </xmlCellPr>
  </singleXmlCell>
  <singleXmlCell id="353" xr6:uid="{00000000-000C-0000-FFFF-FFFF04000000}" r="L5" connectionId="1">
    <xmlCellPr id="1" xr6:uid="{00000000-0010-0000-0400-000001000000}" uniqueName="ProjectInformation_CustomFieldBitValue3">
      <xmlPr mapId="1" xpath="/IMC/ProjectInformation_CustomFieldBitValue3" xmlDataType="boolean"/>
    </xmlCellPr>
  </singleXmlCell>
  <singleXmlCell id="354" xr6:uid="{00000000-000C-0000-FFFF-FFFF05000000}" r="L8" connectionId="1">
    <xmlCellPr id="1" xr6:uid="{00000000-0010-0000-0500-000001000000}" uniqueName="ProjectInformation_CustomFieldBitValue4">
      <xmlPr mapId="1" xpath="/IMC/ProjectInformation_CustomFieldBitValue4" xmlDataType="boolean"/>
    </xmlCellPr>
  </singleXmlCell>
  <singleXmlCell id="355" xr6:uid="{00000000-000C-0000-FFFF-FFFF06000000}" r="L6" connectionId="1">
    <xmlCellPr id="1" xr6:uid="{00000000-0010-0000-0600-000001000000}" uniqueName="ProjectInformation_Rehabilitation">
      <xmlPr mapId="1" xpath="/IMC/ProjectInformation_Rehabilitation" xmlDataType="boolean"/>
    </xmlCellPr>
  </singleXmlCell>
  <singleXmlCell id="356" xr6:uid="{00000000-000C-0000-FFFF-FFFF07000000}" r="L11" connectionId="1">
    <xmlCellPr id="1" xr6:uid="{00000000-0010-0000-0700-000001000000}" uniqueName="ProjectInformation_CustomFieldBitValue1">
      <xmlPr mapId="1" xpath="/IMC/ProjectInformation_CustomFieldBitValue1" xmlDataType="boolean"/>
    </xmlCellPr>
  </singleXmlCell>
  <singleXmlCell id="357" xr6:uid="{00000000-000C-0000-FFFF-FFFF08000000}" r="L9" connectionId="1">
    <xmlCellPr id="1" xr6:uid="{00000000-0010-0000-0800-000001000000}" uniqueName="ProjectInformation_CustomFieldBitValue2">
      <xmlPr mapId="1" xpath="/IMC/ProjectInformation_CustomFieldBitValue2" xmlDataType="boolean"/>
    </xmlCellPr>
  </singleXmlCell>
  <singleXmlCell id="359" xr6:uid="{00000000-000C-0000-FFFF-FFFF09000000}" r="L25" connectionId="1">
    <xmlCellPr id="1" xr6:uid="{00000000-0010-0000-0900-000001000000}" uniqueName="ProjectNameAndAddress_CustomFieldBitValue1">
      <xmlPr mapId="1" xpath="/IMC/ProjectNameAndAddress_CustomFieldBitValue1" xmlDataType="boolean"/>
    </xmlCellPr>
  </singleXmlCell>
  <singleXmlCell id="360" xr6:uid="{00000000-000C-0000-FFFF-FFFF0A000000}" r="L26" connectionId="1">
    <xmlCellPr id="1" xr6:uid="{00000000-0010-0000-0A00-000001000000}" uniqueName="ProjectNameAndAddress_DifficultDevelopmentArea">
      <xmlPr mapId="1" xpath="/IMC/ProjectNameAndAddress_DifficultDevelopmentArea" xmlDataType="boolean"/>
    </xmlCellPr>
  </singleXmlCell>
  <singleXmlCell id="383" xr6:uid="{00000000-000C-0000-FFFF-FFFF0B000000}" r="L37" connectionId="1">
    <xmlCellPr id="1" xr6:uid="{00000000-0010-0000-0B00-000001000000}" uniqueName="RentalAssistance_Section8">
      <xmlPr mapId="1" xpath="/IMC/RentalAssistance_Section8" xmlDataType="boolean"/>
    </xmlCellPr>
  </singleXmlCell>
  <singleXmlCell id="384" xr6:uid="{00000000-000C-0000-FFFF-FFFF0C000000}" r="L36" connectionId="1">
    <xmlCellPr id="1" xr6:uid="{00000000-0010-0000-0C00-000001000000}" uniqueName="RentalAssistance_AnyLowIncomeUnitsReceiveRentalAssistance">
      <xmlPr mapId="1" xpath="/IMC/RentalAssistance_AnyLowIncomeUnitsReceiveRentalAssistance" xmlDataType="boolean"/>
    </xmlCellPr>
  </singleXmlCell>
  <singleXmlCell id="386" xr6:uid="{00000000-000C-0000-FFFF-FFFF0D000000}" r="L38" connectionId="1">
    <xmlCellPr id="1" xr6:uid="{00000000-0010-0000-0D00-000001000000}" uniqueName="RentalAssistance_RD 515 Rental">
      <xmlPr mapId="1" xpath="/IMC/RentalAssistance_RD_x005f_x0020_515_x005f_x0020_Rental" xmlDataType="boolean"/>
    </xmlCellPr>
  </singleXmlCell>
  <singleXmlCell id="409" xr6:uid="{00000000-000C-0000-FFFF-FFFF0E000000}" r="L16" connectionId="1">
    <xmlCellPr id="1" xr6:uid="{00000000-0010-0000-0E00-000001000000}" uniqueName="ProjectInformation_Duplex">
      <xmlPr mapId="1" xpath="/IMC/ProjectInformation_Duplex" xmlDataType="boolean"/>
    </xmlCellPr>
  </singleXmlCell>
  <singleXmlCell id="410" xr6:uid="{00000000-000C-0000-FFFF-FFFF0F000000}" r="L15" connectionId="1">
    <xmlCellPr id="1" xr6:uid="{00000000-0010-0000-0F00-000001000000}" uniqueName="ProjectInformation_ElevatorInBuildings">
      <xmlPr mapId="1" xpath="/IMC/ProjectInformation_ElevatorInBuildings" xmlDataType="boolean"/>
    </xmlCellPr>
  </singleXmlCell>
  <singleXmlCell id="411" xr6:uid="{00000000-000C-0000-FFFF-FFFF10000000}" r="L12" connectionId="1">
    <xmlCellPr id="1" xr6:uid="{00000000-0010-0000-1000-000001000000}" uniqueName="ProjectInformation_GardenApartments">
      <xmlPr mapId="1" xpath="/IMC/ProjectInformation_GardenApartments" xmlDataType="boolean"/>
    </xmlCellPr>
  </singleXmlCell>
  <singleXmlCell id="412" xr6:uid="{00000000-000C-0000-FFFF-FFFF11000000}" r="L13" connectionId="1">
    <xmlCellPr id="1" xr6:uid="{00000000-0010-0000-1100-000001000000}" uniqueName="ProjectInformation_DetachedSingleFamily">
      <xmlPr mapId="1" xpath="/IMC/ProjectInformation_DetachedSingleFamily" xmlDataType="boolean"/>
    </xmlCellPr>
  </singleXmlCell>
  <singleXmlCell id="413" xr6:uid="{00000000-000C-0000-FFFF-FFFF12000000}" r="L14" connectionId="1">
    <xmlCellPr id="1" xr6:uid="{00000000-0010-0000-1200-000001000000}" uniqueName="ProjectInformation_RowHouse/Townhouse">
      <xmlPr mapId="1" xpath="/IMC/ProjectInformation_RowHouse_x005f_x002F_Townhouse" xmlDataType="boolean"/>
    </xmlCellPr>
  </singleXmlCell>
  <singleXmlCell id="322" xr6:uid="{00000000-000C-0000-FFFF-FFFF13000000}" r="L122" connectionId="1">
    <xmlCellPr id="1" xr6:uid="{00000000-0010-0000-1300-000001000000}" uniqueName="UtilityAllowance_CustomFieldBitValue1">
      <xmlPr mapId="1" xpath="/IMC/UtilityAllowance_CustomFieldBitValue1" xmlDataType="boolean"/>
    </xmlCellPr>
  </singleXmlCell>
  <singleXmlCell id="380" xr6:uid="{00000000-000C-0000-FFFF-FFFF14000000}" r="L10" connectionId="1">
    <xmlCellPr id="1" xr6:uid="{00000000-0010-0000-1400-000001000000}" uniqueName="ProjectInformation_CustomFieldBitValue5">
      <xmlPr mapId="1" xpath="/IMC/ProjectInformation_CustomFieldBitValue5" xmlDataType="boolean"/>
    </xmlCellPr>
  </singleXmlCell>
  <singleXmlCell id="21" xr6:uid="{00000000-000C-0000-FFFF-FFFF15000000}" r="L240" connectionId="1">
    <xmlCellPr id="1" xr6:uid="{00000000-0010-0000-1500-000001000000}" uniqueName="DevCostsAcquisitionCosts_ExistingStructures">
      <xmlPr mapId="1" xpath="/IMC/DevCostsAcquisitionCosts_ExistingStructures" xmlDataType="decimal"/>
    </xmlCellPr>
  </singleXmlCell>
  <singleXmlCell id="22" xr6:uid="{00000000-000C-0000-FFFF-FFFF16000000}" r="L239" connectionId="1">
    <xmlCellPr id="1" xr6:uid="{00000000-0010-0000-1600-000001000000}" uniqueName="DevCostsAcquisitionCosts_Land">
      <xmlPr mapId="1" xpath="/IMC/DevCostsAcquisitionCosts_Land" xmlDataType="decimal"/>
    </xmlCellPr>
  </singleXmlCell>
  <singleXmlCell id="23" xr6:uid="{00000000-000C-0000-FFFF-FFFF17000000}" r="L241" connectionId="1">
    <xmlCellPr id="1" xr6:uid="{00000000-0010-0000-1700-000001000000}" uniqueName="DevCostsAcquisitionCosts_OtherAcquisitionCosts">
      <xmlPr mapId="1" xpath="/IMC/DevCostsAcquisitionCosts_OtherAcquisitionCosts" xmlDataType="decimal"/>
    </xmlCellPr>
  </singleXmlCell>
  <singleXmlCell id="37" xr6:uid="{00000000-000C-0000-FFFF-FFFF18000000}" r="L249" connectionId="1">
    <xmlCellPr id="1" xr6:uid="{00000000-0010-0000-1800-000001000000}" uniqueName="DevCostsConstructionRehabCosts_AccessoryStructures">
      <xmlPr mapId="1" xpath="/IMC/DevCostsConstructionRehabCosts_AccessoryStructures" xmlDataType="decimal"/>
    </xmlCellPr>
  </singleXmlCell>
  <singleXmlCell id="38" xr6:uid="{00000000-000C-0000-FFFF-FFFF19000000}" r="L250" connectionId="1">
    <xmlCellPr id="1" xr6:uid="{00000000-0010-0000-1900-000001000000}" uniqueName="DevCostsConstructionRehabCosts_ConstructionContingency">
      <xmlPr mapId="1" xpath="/IMC/DevCostsConstructionRehabCosts_ConstructionContingency" xmlDataType="decimal"/>
    </xmlCellPr>
  </singleXmlCell>
  <singleXmlCell id="39" xr6:uid="{00000000-000C-0000-FFFF-FFFF1A000000}" r="L251" connectionId="1">
    <xmlCellPr id="1" xr6:uid="{00000000-0010-0000-1A00-000001000000}" uniqueName="DevCostsConstructionRehabCosts_ConstructionRehabilitationCostsCustomField1">
      <xmlPr mapId="1" xpath="/IMC/DevCostsConstructionRehabCosts_ConstructionRehabilitationCostsCustomField1" xmlDataType="decimal"/>
    </xmlCellPr>
  </singleXmlCell>
  <singleXmlCell id="40" xr6:uid="{00000000-000C-0000-FFFF-FFFF1B000000}" r="L247" connectionId="1">
    <xmlCellPr id="1" xr6:uid="{00000000-0010-0000-1B00-000001000000}" uniqueName="DevCostsConstructionRehabCosts_NewConstruction">
      <xmlPr mapId="1" xpath="/IMC/DevCostsConstructionRehabCosts_NewConstruction" xmlDataType="decimal"/>
    </xmlCellPr>
  </singleXmlCell>
  <singleXmlCell id="41" xr6:uid="{00000000-000C-0000-FFFF-FFFF1C000000}" r="L248" connectionId="1">
    <xmlCellPr id="1" xr6:uid="{00000000-0010-0000-1C00-000001000000}" uniqueName="DevCostsConstructionRehabCosts_Rehabilitation">
      <xmlPr mapId="1" xpath="/IMC/DevCostsConstructionRehabCosts_Rehabilitation" xmlDataType="decimal"/>
    </xmlCellPr>
  </singleXmlCell>
  <singleXmlCell id="47" xr6:uid="{00000000-000C-0000-FFFF-FFFF1D000000}" r="L253" connectionId="1">
    <xmlCellPr id="1" xr6:uid="{00000000-0010-0000-1D00-000001000000}" uniqueName="DevCostsGenReqContractorFees_BuilderProfit">
      <xmlPr mapId="1" xpath="/IMC/DevCostsGenReqContractorFees_BuilderProfit" xmlDataType="decimal"/>
    </xmlCellPr>
  </singleXmlCell>
  <singleXmlCell id="48" xr6:uid="{00000000-000C-0000-FFFF-FFFF1E000000}" r="L254" connectionId="1">
    <xmlCellPr id="1" xr6:uid="{00000000-0010-0000-1E00-000001000000}" uniqueName="DevCostsGenReqContractorFees_BuildersOverhead">
      <xmlPr mapId="1" xpath="/IMC/DevCostsGenReqContractorFees_BuildersOverhead" xmlDataType="decimal"/>
    </xmlCellPr>
  </singleXmlCell>
  <singleXmlCell id="49" xr6:uid="{00000000-000C-0000-FFFF-FFFF1F000000}" r="L252" connectionId="1">
    <xmlCellPr id="1" xr6:uid="{00000000-0010-0000-1F00-000001000000}" uniqueName="DevCostsGenReqContractorFees_GeneralRequirements">
      <xmlPr mapId="1" xpath="/IMC/DevCostsGenReqContractorFees_GeneralRequirements" xmlDataType="decimal"/>
    </xmlCellPr>
  </singleXmlCell>
  <singleXmlCell id="101" xr6:uid="{00000000-000C-0000-FFFF-FFFF20000000}" r="L244" connectionId="1">
    <xmlCellPr id="1" xr6:uid="{00000000-0010-0000-2000-000001000000}" uniqueName="DevCostsSiteWorkCosts_DemolitionClearance">
      <xmlPr mapId="1" xpath="/IMC/DevCostsSiteWorkCosts_DemolitionClearance" xmlDataType="decimal"/>
    </xmlCellPr>
  </singleXmlCell>
  <singleXmlCell id="102" xr6:uid="{00000000-000C-0000-FFFF-FFFF21000000}" r="L245" connectionId="1">
    <xmlCellPr id="1" xr6:uid="{00000000-0010-0000-2100-000001000000}" uniqueName="DevCostsSiteWorkCosts_Improvements">
      <xmlPr mapId="1" xpath="/IMC/DevCostsSiteWorkCosts_Improvements" xmlDataType="decimal"/>
    </xmlCellPr>
  </singleXmlCell>
  <singleXmlCell id="103" xr6:uid="{00000000-000C-0000-FFFF-FFFF22000000}" r="L243" connectionId="1">
    <xmlCellPr id="1" xr6:uid="{00000000-0010-0000-2200-000001000000}" uniqueName="DevCostsSiteWorkCosts_OffSiteRemediation">
      <xmlPr mapId="1" xpath="/IMC/DevCostsSiteWorkCosts_OffSiteRemediation" xmlDataType="decimal"/>
    </xmlCellPr>
  </singleXmlCell>
  <singleXmlCell id="104" xr6:uid="{00000000-000C-0000-FFFF-FFFF23000000}" r="L242" connectionId="1">
    <xmlCellPr id="1" xr6:uid="{00000000-0010-0000-2300-000001000000}" uniqueName="DevCostsSiteWorkCosts_OnSiteRemediation">
      <xmlPr mapId="1" xpath="/IMC/DevCostsSiteWorkCosts_OnSiteRemediation" xmlDataType="decimal"/>
    </xmlCellPr>
  </singleXmlCell>
  <singleXmlCell id="105" xr6:uid="{00000000-000C-0000-FFFF-FFFF24000000}" r="L246" connectionId="1">
    <xmlCellPr id="1" xr6:uid="{00000000-0010-0000-2400-000001000000}" uniqueName="DevCostsSiteWorkCosts_OtherSiteWork">
      <xmlPr mapId="1" xpath="/IMC/DevCostsSiteWorkCosts_OtherSiteWork" xmlDataType="decimal"/>
    </xmlCellPr>
  </singleXmlCell>
  <singleXmlCell id="24" xr6:uid="{00000000-000C-0000-FFFF-FFFF25000000}" r="L271" connectionId="1">
    <xmlCellPr id="1" xr6:uid="{00000000-0010-0000-2500-000001000000}" uniqueName="DevCostsConstInterimCosts_ConstructionInsurance">
      <xmlPr mapId="1" xpath="/IMC/DevCostsConstInterimCosts_ConstructionInsurance" xmlDataType="decimal"/>
    </xmlCellPr>
  </singleXmlCell>
  <singleXmlCell id="25" xr6:uid="{00000000-000C-0000-FFFF-FFFF26000000}" r="L276" connectionId="1">
    <xmlCellPr id="1" xr6:uid="{00000000-0010-0000-2600-000001000000}" uniqueName="DevCostsConstInterimCosts_ConstructionInterimCostsCustomField1">
      <xmlPr mapId="1" xpath="/IMC/DevCostsConstInterimCosts_ConstructionInterimCostsCustomField1" xmlDataType="decimal"/>
    </xmlCellPr>
  </singleXmlCell>
  <singleXmlCell id="26" xr6:uid="{00000000-000C-0000-FFFF-FFFF27000000}" r="L272" connectionId="1">
    <xmlCellPr id="1" xr6:uid="{00000000-0010-0000-2700-000001000000}" uniqueName="DevCostsConstInterimCosts_PerformanceBondPremium">
      <xmlPr mapId="1" xpath="/IMC/DevCostsConstInterimCosts_PerformanceBondPremium" xmlDataType="decimal"/>
    </xmlCellPr>
  </singleXmlCell>
  <singleXmlCell id="27" xr6:uid="{00000000-000C-0000-FFFF-FFFF28000000}" r="L275" connectionId="1">
    <xmlCellPr id="1" xr6:uid="{00000000-0010-0000-2800-000001000000}" uniqueName="DevCostsConstInterimCosts_PermittingFees">
      <xmlPr mapId="1" xpath="/IMC/DevCostsConstInterimCosts_PermittingFees" xmlDataType="decimal"/>
    </xmlCellPr>
  </singleXmlCell>
  <singleXmlCell id="28" xr6:uid="{00000000-000C-0000-FFFF-FFFF29000000}" r="L274" connectionId="1">
    <xmlCellPr id="1" xr6:uid="{00000000-0010-0000-2900-000001000000}" uniqueName="DevCostsConstInterimCosts_TapFeesandImpactFees">
      <xmlPr mapId="1" xpath="/IMC/DevCostsConstInterimCosts_TapFeesandImpactFees" xmlDataType="decimal"/>
    </xmlCellPr>
  </singleXmlCell>
  <singleXmlCell id="29" xr6:uid="{00000000-000C-0000-FFFF-FFFF2A000000}" r="L273" connectionId="1">
    <xmlCellPr id="1" xr6:uid="{00000000-0010-0000-2A00-000001000000}" uniqueName="DevCostsConstInterimCosts_Taxes">
      <xmlPr mapId="1" xpath="/IMC/DevCostsConstInterimCosts_Taxes" xmlDataType="decimal"/>
    </xmlCellPr>
  </singleXmlCell>
  <singleXmlCell id="30" xr6:uid="{00000000-000C-0000-FFFF-FFFF2B000000}" r="L267" connectionId="1">
    <xmlCellPr id="1" xr6:uid="{00000000-0010-0000-2B00-000001000000}" uniqueName="DevCostsConstructionFinancing_ConstructionLoanCreditReport">
      <xmlPr mapId="1" xpath="/IMC/DevCostsConstructionFinancing_ConstructionLoanCreditReport" xmlDataType="decimal"/>
    </xmlCellPr>
  </singleXmlCell>
  <singleXmlCell id="31" xr6:uid="{00000000-000C-0000-FFFF-FFFF2C000000}" r="L265" connectionId="1">
    <xmlCellPr id="1" xr6:uid="{00000000-0010-0000-2C00-000001000000}" uniqueName="DevCostsConstructionFinancing_ConstructionLoanInterestPaid">
      <xmlPr mapId="1" xpath="/IMC/DevCostsConstructionFinancing_ConstructionLoanInterestPaid" xmlDataType="decimal"/>
    </xmlCellPr>
  </singleXmlCell>
  <singleXmlCell id="32" xr6:uid="{00000000-000C-0000-FFFF-FFFF2D000000}" r="L266" connectionId="1">
    <xmlCellPr id="1" xr6:uid="{00000000-0010-0000-2D00-000001000000}" uniqueName="DevCostsConstructionFinancing_ConstructionLoanLegalFees">
      <xmlPr mapId="1" xpath="/IMC/DevCostsConstructionFinancing_ConstructionLoanLegalFees" xmlDataType="decimal"/>
    </xmlCellPr>
  </singleXmlCell>
  <singleXmlCell id="33" xr6:uid="{00000000-000C-0000-FFFF-FFFF2E000000}" r="L264" connectionId="1">
    <xmlCellPr id="1" xr6:uid="{00000000-0010-0000-2E00-000001000000}" uniqueName="DevCostsConstructionFinancing_ConstructionLoanOriginationFee">
      <xmlPr mapId="1" xpath="/IMC/DevCostsConstructionFinancing_ConstructionLoanOriginationFee" xmlDataType="decimal"/>
    </xmlCellPr>
  </singleXmlCell>
  <singleXmlCell id="34" xr6:uid="{00000000-000C-0000-FFFF-FFFF2F000000}" r="L269" connectionId="1">
    <xmlCellPr id="1" xr6:uid="{00000000-0010-0000-2F00-000001000000}" uniqueName="DevCostsConstructionFinancing_InspectionFees">
      <xmlPr mapId="1" xpath="/IMC/DevCostsConstructionFinancing_InspectionFees" xmlDataType="decimal"/>
    </xmlCellPr>
  </singleXmlCell>
  <singleXmlCell id="35" xr6:uid="{00000000-000C-0000-FFFF-FFFF30000000}" r="L270" connectionId="1">
    <xmlCellPr id="1" xr6:uid="{00000000-0010-0000-3000-000001000000}" uniqueName="DevCostsConstructionFinancing_OtherInterimFinancingCosts">
      <xmlPr mapId="1" xpath="/IMC/DevCostsConstructionFinancing_OtherInterimFinancingCosts" xmlDataType="decimal"/>
    </xmlCellPr>
  </singleXmlCell>
  <singleXmlCell id="36" xr6:uid="{00000000-000C-0000-FFFF-FFFF31000000}" r="L268" connectionId="1">
    <xmlCellPr id="1" xr6:uid="{00000000-0010-0000-3100-000001000000}" uniqueName="DevCostsConstructionFinancing_TitleandRecordingCostsForConstructionLoan">
      <xmlPr mapId="1" xpath="/IMC/DevCostsConstructionFinancing_TitleandRecordingCostsForConstructionLoan" xmlDataType="decimal"/>
    </xmlCellPr>
  </singleXmlCell>
  <singleXmlCell id="42" xr6:uid="{00000000-000C-0000-FFFF-FFFF32000000}" r="L305" connectionId="1">
    <xmlCellPr id="1" xr6:uid="{00000000-0010-0000-3200-000001000000}" uniqueName="DevCostsDeveloperFees_DeveloperOverhead">
      <xmlPr mapId="1" xpath="/IMC/DevCostsDeveloperFees_DeveloperOverhead" xmlDataType="decimal"/>
    </xmlCellPr>
  </singleXmlCell>
  <singleXmlCell id="44" xr6:uid="{00000000-000C-0000-FFFF-FFFF33000000}" r="L306" connectionId="1">
    <xmlCellPr id="1" xr6:uid="{00000000-0010-0000-3300-000001000000}" uniqueName="DevCostsDeveloperFees_DevelopersFee">
      <xmlPr mapId="1" xpath="/IMC/DevCostsDeveloperFees_DevelopersFee" xmlDataType="decimal"/>
    </xmlCellPr>
  </singleXmlCell>
  <singleXmlCell id="45" xr6:uid="{00000000-000C-0000-FFFF-FFFF34000000}" r="L308" connectionId="1">
    <xmlCellPr id="1" xr6:uid="{00000000-0010-0000-3400-000001000000}" uniqueName="DevCostsDeveloperFees_DevelopersFeesCustomField1">
      <xmlPr mapId="1" xpath="/IMC/DevCostsDeveloperFees_DevelopersFeesCustomField1" xmlDataType="decimal"/>
    </xmlCellPr>
  </singleXmlCell>
  <singleXmlCell id="46" xr6:uid="{00000000-000C-0000-FFFF-FFFF35000000}" r="L307" connectionId="1">
    <xmlCellPr id="1" xr6:uid="{00000000-0010-0000-3500-000001000000}" uniqueName="DevCostsDeveloperFees_ProjectConsultantFees">
      <xmlPr mapId="1" xpath="/IMC/DevCostsDeveloperFees_ProjectConsultantFees" xmlDataType="decimal"/>
    </xmlCellPr>
  </singleXmlCell>
  <singleXmlCell id="50" xr6:uid="{00000000-000C-0000-FFFF-FFFF36000000}" r="L283" connectionId="1">
    <xmlCellPr id="1" xr6:uid="{00000000-0010-0000-3600-000001000000}" uniqueName="DevCostsPermanentFinancing_AppraisalFees">
      <xmlPr mapId="1" xpath="/IMC/DevCostsPermanentFinancing_AppraisalFees" xmlDataType="decimal"/>
    </xmlCellPr>
  </singleXmlCell>
  <singleXmlCell id="51" xr6:uid="{00000000-000C-0000-FFFF-FFFF37000000}" r="L278" connectionId="1">
    <xmlCellPr id="1" xr6:uid="{00000000-0010-0000-3700-000001000000}" uniqueName="DevCostsPermanentFinancing_BondPremium">
      <xmlPr mapId="1" xpath="/IMC/DevCostsPermanentFinancing_BondPremium" xmlDataType="decimal"/>
    </xmlCellPr>
  </singleXmlCell>
  <singleXmlCell id="52" xr6:uid="{00000000-000C-0000-FFFF-FFFF38000000}" r="L281" connectionId="1">
    <xmlCellPr id="1" xr6:uid="{00000000-0010-0000-3800-000001000000}" uniqueName="DevCostsPermanentFinancing_CounselsFee">
      <xmlPr mapId="1" xpath="/IMC/DevCostsPermanentFinancing_CounselsFee" xmlDataType="decimal"/>
    </xmlCellPr>
  </singleXmlCell>
  <singleXmlCell id="53" xr6:uid="{00000000-000C-0000-FFFF-FFFF39000000}" r="L279" connectionId="1">
    <xmlCellPr id="1" xr6:uid="{00000000-0010-0000-3900-000001000000}" uniqueName="DevCostsPermanentFinancing_CreditEnhancement">
      <xmlPr mapId="1" xpath="/IMC/DevCostsPermanentFinancing_CreditEnhancement" xmlDataType="decimal"/>
    </xmlCellPr>
  </singleXmlCell>
  <singleXmlCell id="54" xr6:uid="{00000000-000C-0000-FFFF-FFFF3A000000}" r="L284" connectionId="1">
    <xmlCellPr id="1" xr6:uid="{00000000-0010-0000-3A00-000001000000}" uniqueName="DevCostsPermanentFinancing_CreditReport">
      <xmlPr mapId="1" xpath="/IMC/DevCostsPermanentFinancing_CreditReport" xmlDataType="decimal"/>
    </xmlCellPr>
  </singleXmlCell>
  <singleXmlCell id="55" xr6:uid="{00000000-000C-0000-FFFF-FFFF3B000000}" r="L282" connectionId="1">
    <xmlCellPr id="1" xr6:uid="{00000000-0010-0000-3B00-000001000000}" uniqueName="DevCostsPermanentFinancing_LendersCounselFee">
      <xmlPr mapId="1" xpath="/IMC/DevCostsPermanentFinancing_LendersCounselFee" xmlDataType="decimal"/>
    </xmlCellPr>
  </singleXmlCell>
  <singleXmlCell id="56" xr6:uid="{00000000-000C-0000-FFFF-FFFF3C000000}" r="L285" connectionId="1">
    <xmlCellPr id="1" xr6:uid="{00000000-0010-0000-3C00-000001000000}" uniqueName="DevCostsPermanentFinancing_MortgageBrokerFees">
      <xmlPr mapId="1" xpath="/IMC/DevCostsPermanentFinancing_MortgageBrokerFees" xmlDataType="decimal"/>
    </xmlCellPr>
  </singleXmlCell>
  <singleXmlCell id="57" xr6:uid="{00000000-000C-0000-FFFF-FFFF3D000000}" r="L288" connectionId="1">
    <xmlCellPr id="1" xr6:uid="{00000000-0010-0000-3D00-000001000000}" uniqueName="DevCostsPermanentFinancing_OtherPermanentFinancingFeesandExpenses">
      <xmlPr mapId="1" xpath="/IMC/DevCostsPermanentFinancing_OtherPermanentFinancingFeesandExpenses" xmlDataType="decimal"/>
    </xmlCellPr>
  </singleXmlCell>
  <singleXmlCell id="58" xr6:uid="{00000000-000C-0000-FFFF-FFFF3E000000}" r="L286" connectionId="1">
    <xmlCellPr id="1" xr6:uid="{00000000-0010-0000-3E00-000001000000}" uniqueName="DevCostsPermanentFinancing_PermanentFinancingCustomField1">
      <xmlPr mapId="1" xpath="/IMC/DevCostsPermanentFinancing_PermanentFinancingCustomField1" xmlDataType="decimal"/>
    </xmlCellPr>
  </singleXmlCell>
  <singleXmlCell id="59" xr6:uid="{00000000-000C-0000-FFFF-FFFF3F000000}" r="L287" connectionId="1">
    <xmlCellPr id="1" xr6:uid="{00000000-0010-0000-3F00-000001000000}" uniqueName="DevCostsPermanentFinancing_PermanentFinancingCustomField2">
      <xmlPr mapId="1" xpath="/IMC/DevCostsPermanentFinancing_PermanentFinancingCustomField2" xmlDataType="decimal"/>
    </xmlCellPr>
  </singleXmlCell>
  <singleXmlCell id="60" xr6:uid="{00000000-000C-0000-FFFF-FFFF40000000}" r="L277" connectionId="1">
    <xmlCellPr id="1" xr6:uid="{00000000-0010-0000-4000-000001000000}" uniqueName="DevCostsPermanentFinancing_PermanentLoanOriginationFee">
      <xmlPr mapId="1" xpath="/IMC/DevCostsPermanentFinancing_PermanentLoanOriginationFee" xmlDataType="decimal"/>
    </xmlCellPr>
  </singleXmlCell>
  <singleXmlCell id="61" xr6:uid="{00000000-000C-0000-FFFF-FFFF41000000}" r="L280" connectionId="1">
    <xmlCellPr id="1" xr6:uid="{00000000-0010-0000-4100-000001000000}" uniqueName="DevCostsPermanentFinancing_TitleandRecordingCostsForPermanentFinancing">
      <xmlPr mapId="1" xpath="/IMC/DevCostsPermanentFinancing_TitleandRecordingCostsForPermanentFinancing" xmlDataType="decimal"/>
    </xmlCellPr>
  </singleXmlCell>
  <singleXmlCell id="106" xr6:uid="{00000000-000C-0000-FFFF-FFFF42000000}" r="L255" connectionId="1">
    <xmlCellPr id="1" xr6:uid="{00000000-0010-0000-4200-000001000000}" uniqueName="DevCostsProfessionalFees_ProfessionalFeesCustomField2">
      <xmlPr mapId="1" xpath="/IMC/DevCostsProfessionalFees_ProfessionalFeesCustomField2" xmlDataType="decimal"/>
    </xmlCellPr>
  </singleXmlCell>
  <singleXmlCell id="107" xr6:uid="{00000000-000C-0000-FFFF-FFFF43000000}" r="L261" connectionId="1">
    <xmlCellPr id="1" xr6:uid="{00000000-0010-0000-4300-000001000000}" uniqueName="DevCostsProfessionalFees_ProfessionalFeesCustomField1">
      <xmlPr mapId="1" xpath="/IMC/DevCostsProfessionalFees_ProfessionalFeesCustomField1" xmlDataType="decimal"/>
    </xmlCellPr>
  </singleXmlCell>
  <singleXmlCell id="108" xr6:uid="{00000000-000C-0000-FFFF-FFFF44000000}" r="L259" connectionId="1">
    <xmlCellPr id="1" xr6:uid="{00000000-0010-0000-4400-000001000000}" uniqueName="DevCostsProfessionalFees_ProfessionalFeesCustomField3">
      <xmlPr mapId="1" xpath="/IMC/DevCostsProfessionalFees_ProfessionalFeesCustomField3" xmlDataType="decimal"/>
    </xmlCellPr>
  </singleXmlCell>
  <singleXmlCell id="109" xr6:uid="{00000000-000C-0000-FFFF-FFFF45000000}" r="L257" connectionId="1">
    <xmlCellPr id="1" xr6:uid="{00000000-0010-0000-4500-000001000000}" uniqueName="DevCostsProfessionalFees_ArchitectFeeConstructionSupervision">
      <xmlPr mapId="1" xpath="/IMC/DevCostsProfessionalFees_ArchitectFeeConstructionSupervision" xmlDataType="decimal"/>
    </xmlCellPr>
  </singleXmlCell>
  <singleXmlCell id="110" xr6:uid="{00000000-000C-0000-FFFF-FFFF46000000}" r="L256" connectionId="1">
    <xmlCellPr id="1" xr6:uid="{00000000-0010-0000-4600-000001000000}" uniqueName="DevCostsProfessionalFees_ArchitectFeeDesign">
      <xmlPr mapId="1" xpath="/IMC/DevCostsProfessionalFees_ArchitectFeeDesign" xmlDataType="decimal"/>
    </xmlCellPr>
  </singleXmlCell>
  <singleXmlCell id="111" xr6:uid="{00000000-000C-0000-FFFF-FFFF47000000}" r="L258" connectionId="1">
    <xmlCellPr id="1" xr6:uid="{00000000-0010-0000-4700-000001000000}" uniqueName="DevCostsProfessionalFees_EngineeringFees">
      <xmlPr mapId="1" xpath="/IMC/DevCostsProfessionalFees_EngineeringFees" xmlDataType="decimal"/>
    </xmlCellPr>
  </singleXmlCell>
  <singleXmlCell id="112" xr6:uid="{00000000-000C-0000-FFFF-FFFF48000000}" r="L263" connectionId="1">
    <xmlCellPr id="1" xr6:uid="{00000000-0010-0000-4800-000001000000}" uniqueName="DevCostsProfessionalFees_OtherProfessionalFees">
      <xmlPr mapId="1" xpath="/IMC/DevCostsProfessionalFees_OtherProfessionalFees" xmlDataType="decimal"/>
    </xmlCellPr>
  </singleXmlCell>
  <singleXmlCell id="113" xr6:uid="{00000000-000C-0000-FFFF-FFFF49000000}" r="L260" connectionId="1">
    <xmlCellPr id="1" xr6:uid="{00000000-0010-0000-4900-000001000000}" uniqueName="DevCostsProfessionalFees_RealEstateAttorneyFees">
      <xmlPr mapId="1" xpath="/IMC/DevCostsProfessionalFees_RealEstateAttorneyFees" xmlDataType="decimal"/>
    </xmlCellPr>
  </singleXmlCell>
  <singleXmlCell id="114" xr6:uid="{00000000-000C-0000-FFFF-FFFF4A000000}" r="L262" connectionId="1">
    <xmlCellPr id="1" xr6:uid="{00000000-0010-0000-4A00-000001000000}" uniqueName="DevCostsProfessionalFees_Survey">
      <xmlPr mapId="1" xpath="/IMC/DevCostsProfessionalFees_Survey" xmlDataType="decimal"/>
    </xmlCellPr>
  </singleXmlCell>
  <singleXmlCell id="115" xr6:uid="{00000000-000C-0000-FFFF-FFFF4B000000}" r="L293" connectionId="1">
    <xmlCellPr id="1" xr6:uid="{00000000-0010-0000-4B00-000001000000}" uniqueName="DevCostsSoftCosts_ComplianceFees">
      <xmlPr mapId="1" xpath="/IMC/DevCostsSoftCosts_ComplianceFees" xmlDataType="decimal"/>
    </xmlCellPr>
  </singleXmlCell>
  <singleXmlCell id="116" xr6:uid="{00000000-000C-0000-FFFF-FFFF4C000000}" r="L294" connectionId="1">
    <xmlCellPr id="1" xr6:uid="{00000000-0010-0000-4C00-000001000000}" uniqueName="DevCostsSoftCosts_CostCertification">
      <xmlPr mapId="1" xpath="/IMC/DevCostsSoftCosts_CostCertification" xmlDataType="decimal"/>
    </xmlCellPr>
  </singleXmlCell>
  <singleXmlCell id="117" xr6:uid="{00000000-000C-0000-FFFF-FFFF4D000000}" r="L290" connectionId="1">
    <xmlCellPr id="1" xr6:uid="{00000000-0010-0000-4D00-000001000000}" uniqueName="DevCostsSoftCosts_EnvironmentalStudy">
      <xmlPr mapId="1" xpath="/IMC/DevCostsSoftCosts_EnvironmentalStudy" xmlDataType="decimal"/>
    </xmlCellPr>
  </singleXmlCell>
  <singleXmlCell id="118" xr6:uid="{00000000-000C-0000-FFFF-FFFF4E000000}" r="L289" connectionId="1">
    <xmlCellPr id="1" xr6:uid="{00000000-0010-0000-4E00-000001000000}" uniqueName="DevCostsSoftCosts_FeasibilityStudy">
      <xmlPr mapId="1" xpath="/IMC/DevCostsSoftCosts_FeasibilityStudy" xmlDataType="decimal"/>
    </xmlCellPr>
  </singleXmlCell>
  <singleXmlCell id="119" xr6:uid="{00000000-000C-0000-FFFF-FFFF4F000000}" r="L291" connectionId="1">
    <xmlCellPr id="1" xr6:uid="{00000000-0010-0000-4F00-000001000000}" uniqueName="DevCostsSoftCosts_MarketStudy">
      <xmlPr mapId="1" xpath="/IMC/DevCostsSoftCosts_MarketStudy" xmlDataType="decimal"/>
    </xmlCellPr>
  </singleXmlCell>
  <singleXmlCell id="120" xr6:uid="{00000000-000C-0000-FFFF-FFFF50000000}" r="L292" connectionId="1">
    <xmlCellPr id="1" xr6:uid="{00000000-0010-0000-5000-000001000000}" uniqueName="DevCostsSoftCosts_TaxCreditFees">
      <xmlPr mapId="1" xpath="/IMC/DevCostsSoftCosts_TaxCreditFees" xmlDataType="decimal"/>
    </xmlCellPr>
  </singleXmlCell>
  <singleXmlCell id="121" xr6:uid="{00000000-000C-0000-FFFF-FFFF51000000}" r="L295" connectionId="1">
    <xmlCellPr id="1" xr6:uid="{00000000-0010-0000-5100-000001000000}" uniqueName="DevCostsSoftCosts_TenantRelocationCosts">
      <xmlPr mapId="1" xpath="/IMC/DevCostsSoftCosts_TenantRelocationCosts" xmlDataType="decimal"/>
    </xmlCellPr>
  </singleXmlCell>
  <singleXmlCell id="122" xr6:uid="{00000000-000C-0000-FFFF-FFFF52000000}" r="L296" connectionId="1">
    <xmlCellPr id="1" xr6:uid="{00000000-0010-0000-5200-000001000000}" uniqueName="DevCostsSoftCosts_SoftCostsCustomField1">
      <xmlPr mapId="1" xpath="/IMC/DevCostsSoftCosts_SoftCostsCustomField1" xmlDataType="decimal"/>
    </xmlCellPr>
  </singleXmlCell>
  <singleXmlCell id="123" xr6:uid="{00000000-000C-0000-FFFF-FFFF53000000}" r="L297" connectionId="1">
    <xmlCellPr id="1" xr6:uid="{00000000-0010-0000-5300-000001000000}" uniqueName="DevCostsSoftCosts_SoftCostsCustomField2">
      <xmlPr mapId="1" xpath="/IMC/DevCostsSoftCosts_SoftCostsCustomField2" xmlDataType="decimal"/>
    </xmlCellPr>
  </singleXmlCell>
  <singleXmlCell id="124" xr6:uid="{00000000-000C-0000-FFFF-FFFF54000000}" r="L298" connectionId="1">
    <xmlCellPr id="1" xr6:uid="{00000000-0010-0000-5400-000001000000}" uniqueName="DevCostsSoftCosts_SoftCostsCustomField330%PV">
      <xmlPr mapId="1" xpath="/IMC/DevCostsSoftCosts_SoftCostsCustomField330_x005f_x0025_PV" xmlDataType="decimal"/>
    </xmlCellPr>
  </singleXmlCell>
  <singleXmlCell id="125" xr6:uid="{00000000-000C-0000-FFFF-FFFF55000000}" r="L299" connectionId="1">
    <xmlCellPr id="1" xr6:uid="{00000000-0010-0000-5500-000001000000}" uniqueName="DevCostsSoftCosts_OtherOwnerCosts">
      <xmlPr mapId="1" xpath="/IMC/DevCostsSoftCosts_OtherOwnerCosts" xmlDataType="decimal"/>
    </xmlCellPr>
  </singleXmlCell>
  <singleXmlCell id="126" xr6:uid="{00000000-000C-0000-FFFF-FFFF56000000}" r="L302" connectionId="1">
    <xmlCellPr id="1" xr6:uid="{00000000-0010-0000-5600-000001000000}" uniqueName="DevCostsSyndicationCosts_BridgeLoanFees">
      <xmlPr mapId="1" xpath="/IMC/DevCostsSyndicationCosts_BridgeLoanFees" xmlDataType="decimal"/>
    </xmlCellPr>
  </singleXmlCell>
  <singleXmlCell id="127" xr6:uid="{00000000-000C-0000-FFFF-FFFF57000000}" r="L300" connectionId="1">
    <xmlCellPr id="1" xr6:uid="{00000000-0010-0000-5700-000001000000}" uniqueName="DevCostsSyndicationCosts_OrganizationalExpenses">
      <xmlPr mapId="1" xpath="/IMC/DevCostsSyndicationCosts_OrganizationalExpenses" xmlDataType="decimal"/>
    </xmlCellPr>
  </singleXmlCell>
  <singleXmlCell id="128" xr6:uid="{00000000-000C-0000-FFFF-FFFF58000000}" r="L301" connectionId="1">
    <xmlCellPr id="1" xr6:uid="{00000000-0010-0000-5800-000001000000}" uniqueName="DevCostsSyndicationCosts_TaxOpinion">
      <xmlPr mapId="1" xpath="/IMC/DevCostsSyndicationCosts_TaxOpinion" xmlDataType="decimal"/>
    </xmlCellPr>
  </singleXmlCell>
  <singleXmlCell id="129" xr6:uid="{00000000-000C-0000-FFFF-FFFF59000000}" r="L303" connectionId="1">
    <xmlCellPr id="1" xr6:uid="{00000000-0010-0000-5900-000001000000}" uniqueName="DevCostsSyndicationCosts_SyndicationFees">
      <xmlPr mapId="1" xpath="/IMC/DevCostsSyndicationCosts_SyndicationFees" xmlDataType="decimal"/>
    </xmlCellPr>
  </singleXmlCell>
  <singleXmlCell id="130" xr6:uid="{00000000-000C-0000-FFFF-FFFF5A000000}" r="L304" connectionId="1">
    <xmlCellPr id="1" xr6:uid="{00000000-0010-0000-5A00-000001000000}" uniqueName="DevCostsSyndicationCosts_SyndicationCostsCustomField1">
      <xmlPr mapId="1" xpath="/IMC/DevCostsSyndicationCosts_SyndicationCostsCustomField1" xmlDataType="decimal"/>
    </xmlCellPr>
  </singleXmlCell>
  <singleXmlCell id="131" xr6:uid="{00000000-000C-0000-FFFF-FFFF5B000000}" r="L309" connectionId="1">
    <xmlCellPr id="1" xr6:uid="{00000000-0010-0000-5B00-000001000000}" uniqueName="DevCostsProjectReserves_OperatingReserve">
      <xmlPr mapId="1" xpath="/IMC/DevCostsProjectReserves_OperatingReserve" xmlDataType="decimal"/>
    </xmlCellPr>
  </singleXmlCell>
  <singleXmlCell id="134" xr6:uid="{00000000-000C-0000-FFFF-FFFF5C000000}" r="L310" connectionId="1">
    <xmlCellPr id="1" xr6:uid="{00000000-0010-0000-5C00-000001000000}" uniqueName="DevCostsProjectReserves_OtherProjectReservesCosts">
      <xmlPr mapId="1" xpath="/IMC/DevCostsProjectReserves_OtherProjectReservesCosts" xmlDataType="decimal"/>
    </xmlCellPr>
  </singleXmlCell>
  <singleXmlCell id="169" xr6:uid="{00000000-000C-0000-FFFF-FFFF5D000000}" r="L173" connectionId="1">
    <xmlCellPr id="1" xr6:uid="{00000000-0010-0000-5D00-000001000000}" uniqueName="RentalAnalysisUnits_Bathrooms_Unit2">
      <xmlPr mapId="1" xpath="/IMC/RentalAnalysisUnits_Bathrooms_Unit2" xmlDataType="decimal"/>
    </xmlCellPr>
  </singleXmlCell>
  <singleXmlCell id="170" xr6:uid="{00000000-000C-0000-FFFF-FFFF5E000000}" r="L174" connectionId="1">
    <xmlCellPr id="1" xr6:uid="{00000000-0010-0000-5E00-000001000000}" uniqueName="RentalAnalysisUnits_Bathrooms_Unit3">
      <xmlPr mapId="1" xpath="/IMC/RentalAnalysisUnits_Bathrooms_Unit3" xmlDataType="decimal"/>
    </xmlCellPr>
  </singleXmlCell>
  <singleXmlCell id="171" xr6:uid="{00000000-000C-0000-FFFF-FFFF5F000000}" r="L175" connectionId="1">
    <xmlCellPr id="1" xr6:uid="{00000000-0010-0000-5F00-000001000000}" uniqueName="RentalAnalysisUnits_Bathrooms_Unit4">
      <xmlPr mapId="1" xpath="/IMC/RentalAnalysisUnits_Bathrooms_Unit4" xmlDataType="decimal"/>
    </xmlCellPr>
  </singleXmlCell>
  <singleXmlCell id="185" xr6:uid="{00000000-000C-0000-FFFF-FFFF60000000}" r="L176" connectionId="1">
    <xmlCellPr id="1" xr6:uid="{00000000-0010-0000-6000-000001000000}" uniqueName="RentalAnalysisUnits_Bathrooms_Unit5">
      <xmlPr mapId="1" xpath="/IMC/RentalAnalysisUnits_Bathrooms_Unit5" xmlDataType="decimal"/>
    </xmlCellPr>
  </singleXmlCell>
  <singleXmlCell id="186" xr6:uid="{00000000-000C-0000-FFFF-FFFF61000000}" r="L177" connectionId="1">
    <xmlCellPr id="1" xr6:uid="{00000000-0010-0000-6100-000001000000}" uniqueName="RentalAnalysisUnits_Bathrooms_Unit6">
      <xmlPr mapId="1" xpath="/IMC/RentalAnalysisUnits_Bathrooms_Unit6" xmlDataType="decimal"/>
    </xmlCellPr>
  </singleXmlCell>
  <singleXmlCell id="187" xr6:uid="{00000000-000C-0000-FFFF-FFFF62000000}" r="L178" connectionId="1">
    <xmlCellPr id="1" xr6:uid="{00000000-0010-0000-6200-000001000000}" uniqueName="RentalAnalysisUnits_Bathrooms_Unit7">
      <xmlPr mapId="1" xpath="/IMC/RentalAnalysisUnits_Bathrooms_Unit7" xmlDataType="decimal"/>
    </xmlCellPr>
  </singleXmlCell>
  <singleXmlCell id="188" xr6:uid="{00000000-000C-0000-FFFF-FFFF63000000}" r="L179" connectionId="1">
    <xmlCellPr id="1" xr6:uid="{00000000-0010-0000-6300-000001000000}" uniqueName="RentalAnalysisUnits_Bathrooms_Unit8">
      <xmlPr mapId="1" xpath="/IMC/RentalAnalysisUnits_Bathrooms_Unit8" xmlDataType="decimal"/>
    </xmlCellPr>
  </singleXmlCell>
  <singleXmlCell id="189" xr6:uid="{00000000-000C-0000-FFFF-FFFF64000000}" r="L180" connectionId="1">
    <xmlCellPr id="1" xr6:uid="{00000000-0010-0000-6400-000001000000}" uniqueName="RentalAnalysisUnits_Bathrooms_Unit9">
      <xmlPr mapId="1" xpath="/IMC/RentalAnalysisUnits_Bathrooms_Unit9" xmlDataType="decimal"/>
    </xmlCellPr>
  </singleXmlCell>
  <singleXmlCell id="190" xr6:uid="{00000000-000C-0000-FFFF-FFFF65000000}" r="L181" connectionId="1">
    <xmlCellPr id="1" xr6:uid="{00000000-0010-0000-6500-000001000000}" uniqueName="RentalAnalysisUnits_Bathrooms_Unit10">
      <xmlPr mapId="1" xpath="/IMC/RentalAnalysisUnits_Bathrooms_Unit10" xmlDataType="decimal"/>
    </xmlCellPr>
  </singleXmlCell>
  <singleXmlCell id="191" xr6:uid="{00000000-000C-0000-FFFF-FFFF66000000}" r="L182" connectionId="1">
    <xmlCellPr id="1" xr6:uid="{00000000-0010-0000-6600-000001000000}" uniqueName="RentalAnalysisUnits_ProposedRent_Unit1">
      <xmlPr mapId="1" xpath="/IMC/RentalAnalysisUnits_ProposedRent_Unit1" xmlDataType="decimal"/>
    </xmlCellPr>
  </singleXmlCell>
  <singleXmlCell id="282" xr6:uid="{00000000-000C-0000-FFFF-FFFF67000000}" r="L183" connectionId="1">
    <xmlCellPr id="1" xr6:uid="{00000000-0010-0000-6700-000001000000}" uniqueName="RentalAnalysisUnits_ProposedRent_Unit2">
      <xmlPr mapId="1" xpath="/IMC/RentalAnalysisUnits_ProposedRent_Unit2" xmlDataType="decimal"/>
    </xmlCellPr>
  </singleXmlCell>
  <singleXmlCell id="283" xr6:uid="{00000000-000C-0000-FFFF-FFFF68000000}" r="L184" connectionId="1">
    <xmlCellPr id="1" xr6:uid="{00000000-0010-0000-6800-000001000000}" uniqueName="RentalAnalysisUnits_ProposedRent_Unit3">
      <xmlPr mapId="1" xpath="/IMC/RentalAnalysisUnits_ProposedRent_Unit3" xmlDataType="decimal"/>
    </xmlCellPr>
  </singleXmlCell>
  <singleXmlCell id="284" xr6:uid="{00000000-000C-0000-FFFF-FFFF69000000}" r="L185" connectionId="1">
    <xmlCellPr id="1" xr6:uid="{00000000-0010-0000-6900-000001000000}" uniqueName="RentalAnalysisUnits_ProposedRent_Unit4">
      <xmlPr mapId="1" xpath="/IMC/RentalAnalysisUnits_ProposedRent_Unit4" xmlDataType="decimal"/>
    </xmlCellPr>
  </singleXmlCell>
  <singleXmlCell id="285" xr6:uid="{00000000-000C-0000-FFFF-FFFF6A000000}" r="L186" connectionId="1">
    <xmlCellPr id="1" xr6:uid="{00000000-0010-0000-6A00-000001000000}" uniqueName="RentalAnalysisUnits_ProposedRent_Unit5">
      <xmlPr mapId="1" xpath="/IMC/RentalAnalysisUnits_ProposedRent_Unit5" xmlDataType="decimal"/>
    </xmlCellPr>
  </singleXmlCell>
  <singleXmlCell id="286" xr6:uid="{00000000-000C-0000-FFFF-FFFF6B000000}" r="L187" connectionId="1">
    <xmlCellPr id="1" xr6:uid="{00000000-0010-0000-6B00-000001000000}" uniqueName="RentalAnalysisUnits_ProposedRent_Unit6">
      <xmlPr mapId="1" xpath="/IMC/RentalAnalysisUnits_ProposedRent_Unit6" xmlDataType="decimal"/>
    </xmlCellPr>
  </singleXmlCell>
  <singleXmlCell id="287" xr6:uid="{00000000-000C-0000-FFFF-FFFF6C000000}" r="L188" connectionId="1">
    <xmlCellPr id="1" xr6:uid="{00000000-0010-0000-6C00-000001000000}" uniqueName="RentalAnalysisUnits_ProposedRent_Unit7">
      <xmlPr mapId="1" xpath="/IMC/RentalAnalysisUnits_ProposedRent_Unit7" xmlDataType="decimal"/>
    </xmlCellPr>
  </singleXmlCell>
  <singleXmlCell id="288" xr6:uid="{00000000-000C-0000-FFFF-FFFF6D000000}" r="L189" connectionId="1">
    <xmlCellPr id="1" xr6:uid="{00000000-0010-0000-6D00-000001000000}" uniqueName="RentalAnalysisUnits_ProposedRent_Unit8">
      <xmlPr mapId="1" xpath="/IMC/RentalAnalysisUnits_ProposedRent_Unit8" xmlDataType="decimal"/>
    </xmlCellPr>
  </singleXmlCell>
  <singleXmlCell id="289" xr6:uid="{00000000-000C-0000-FFFF-FFFF6E000000}" r="L190" connectionId="1">
    <xmlCellPr id="1" xr6:uid="{00000000-0010-0000-6E00-000001000000}" uniqueName="RentalAnalysisUnits_ProposedRent_Unit9">
      <xmlPr mapId="1" xpath="/IMC/RentalAnalysisUnits_ProposedRent_Unit9" xmlDataType="decimal"/>
    </xmlCellPr>
  </singleXmlCell>
  <singleXmlCell id="290" xr6:uid="{00000000-000C-0000-FFFF-FFFF6F000000}" r="L191" connectionId="1">
    <xmlCellPr id="1" xr6:uid="{00000000-0010-0000-6F00-000001000000}" uniqueName="RentalAnalysisUnits_ProposedRent_Unit10">
      <xmlPr mapId="1" xpath="/IMC/RentalAnalysisUnits_ProposedRent_Unit10" xmlDataType="decimal"/>
    </xmlCellPr>
  </singleXmlCell>
  <singleXmlCell id="291" xr6:uid="{00000000-000C-0000-FFFF-FFFF70000000}" r="L192" connectionId="1">
    <xmlCellPr id="1" xr6:uid="{00000000-0010-0000-7000-000001000000}" uniqueName="RentalAnalysisUnits_UtilityAllowance_Unit1">
      <xmlPr mapId="1" xpath="/IMC/RentalAnalysisUnits_UtilityAllowance_Unit1" xmlDataType="decimal"/>
    </xmlCellPr>
  </singleXmlCell>
  <singleXmlCell id="292" xr6:uid="{00000000-000C-0000-FFFF-FFFF71000000}" r="L193" connectionId="1">
    <xmlCellPr id="1" xr6:uid="{00000000-0010-0000-7100-000001000000}" uniqueName="RentalAnalysisUnits_UtilityAllowance_Unit2">
      <xmlPr mapId="1" xpath="/IMC/RentalAnalysisUnits_UtilityAllowance_Unit2" xmlDataType="decimal"/>
    </xmlCellPr>
  </singleXmlCell>
  <singleXmlCell id="293" xr6:uid="{00000000-000C-0000-FFFF-FFFF72000000}" r="L194" connectionId="1">
    <xmlCellPr id="1" xr6:uid="{00000000-0010-0000-7200-000001000000}" uniqueName="RentalAnalysisUnits_UtilityAllowance_Unit3">
      <xmlPr mapId="1" xpath="/IMC/RentalAnalysisUnits_UtilityAllowance_Unit3" xmlDataType="decimal"/>
    </xmlCellPr>
  </singleXmlCell>
  <singleXmlCell id="294" xr6:uid="{00000000-000C-0000-FFFF-FFFF73000000}" r="L195" connectionId="1">
    <xmlCellPr id="1" xr6:uid="{00000000-0010-0000-7300-000001000000}" uniqueName="RentalAnalysisUnits_UtilityAllowance_Unit4">
      <xmlPr mapId="1" xpath="/IMC/RentalAnalysisUnits_UtilityAllowance_Unit4" xmlDataType="decimal"/>
    </xmlCellPr>
  </singleXmlCell>
  <singleXmlCell id="295" xr6:uid="{00000000-000C-0000-FFFF-FFFF74000000}" r="L196" connectionId="1">
    <xmlCellPr id="1" xr6:uid="{00000000-0010-0000-7400-000001000000}" uniqueName="RentalAnalysisUnits_UtilityAllowance_Unit5">
      <xmlPr mapId="1" xpath="/IMC/RentalAnalysisUnits_UtilityAllowance_Unit5" xmlDataType="decimal"/>
    </xmlCellPr>
  </singleXmlCell>
  <singleXmlCell id="296" xr6:uid="{00000000-000C-0000-FFFF-FFFF75000000}" r="L197" connectionId="1">
    <xmlCellPr id="1" xr6:uid="{00000000-0010-0000-7500-000001000000}" uniqueName="RentalAnalysisUnits_UtilityAllowance_Unit6">
      <xmlPr mapId="1" xpath="/IMC/RentalAnalysisUnits_UtilityAllowance_Unit6" xmlDataType="decimal"/>
    </xmlCellPr>
  </singleXmlCell>
  <singleXmlCell id="298" xr6:uid="{00000000-000C-0000-FFFF-FFFF76000000}" r="L198" connectionId="1">
    <xmlCellPr id="1" xr6:uid="{00000000-0010-0000-7600-000001000000}" uniqueName="RentalAnalysisUnits_UtilityAllowance_Unit7">
      <xmlPr mapId="1" xpath="/IMC/RentalAnalysisUnits_UtilityAllowance_Unit7" xmlDataType="decimal"/>
    </xmlCellPr>
  </singleXmlCell>
  <singleXmlCell id="299" xr6:uid="{00000000-000C-0000-FFFF-FFFF77000000}" r="L199" connectionId="1">
    <xmlCellPr id="1" xr6:uid="{00000000-0010-0000-7700-000001000000}" uniqueName="RentalAnalysisUnits_UtilityAllowance_Unit8">
      <xmlPr mapId="1" xpath="/IMC/RentalAnalysisUnits_UtilityAllowance_Unit8" xmlDataType="decimal"/>
    </xmlCellPr>
  </singleXmlCell>
  <singleXmlCell id="300" xr6:uid="{00000000-000C-0000-FFFF-FFFF78000000}" r="L200" connectionId="1">
    <xmlCellPr id="1" xr6:uid="{00000000-0010-0000-7800-000001000000}" uniqueName="RentalAnalysisUnits_UtilityAllowance_Unit9">
      <xmlPr mapId="1" xpath="/IMC/RentalAnalysisUnits_UtilityAllowance_Unit9" xmlDataType="decimal"/>
    </xmlCellPr>
  </singleXmlCell>
  <singleXmlCell id="301" xr6:uid="{00000000-000C-0000-FFFF-FFFF79000000}" r="L201" connectionId="1">
    <xmlCellPr id="1" xr6:uid="{00000000-0010-0000-7900-000001000000}" uniqueName="RentalAnalysisUnits_UtilityAllowance_Unit10">
      <xmlPr mapId="1" xpath="/IMC/RentalAnalysisUnits_UtilityAllowance_Unit10" xmlDataType="decimal"/>
    </xmlCellPr>
  </singleXmlCell>
  <singleXmlCell id="341" xr6:uid="{00000000-000C-0000-FFFF-FFFF7A000000}" r="L172" connectionId="1">
    <xmlCellPr id="1" xr6:uid="{00000000-0010-0000-7A00-000001000000}" uniqueName="RentalAnalysisUnits_Bathrooms_Unit1">
      <xmlPr mapId="1" xpath="/IMC/RentalAnalysisUnits_Bathrooms_Unit1" xmlDataType="decimal"/>
    </xmlCellPr>
  </singleXmlCell>
  <singleXmlCell id="417" xr6:uid="{00000000-000C-0000-FFFF-FFFF7B000000}" r="L203" connectionId="1">
    <xmlCellPr id="1" xr6:uid="{00000000-0010-0000-7B00-000001000000}" uniqueName="RentalAnalysis_LessProvisionsForVacancy/LossAs%OfGrossRentalIncom">
      <xmlPr mapId="1" xpath="/IMC/RentalAnalysis_LessProvisionsForVacancy_x005f_x002F_LossAs_x005f_x0025_OfGrossRentalIncom" xmlDataType="decimal"/>
    </xmlCellPr>
  </singleXmlCell>
  <singleXmlCell id="3" xr6:uid="{00000000-000C-0000-FFFF-FFFF7C000000}" r="L204" connectionId="1">
    <xmlCellPr id="1" xr6:uid="{00000000-0010-0000-7C00-000001000000}" uniqueName="AdministrativeExpenses_Accounting">
      <xmlPr mapId="1" xpath="/IMC/AdministrativeExpenses_Accounting" xmlDataType="decimal"/>
    </xmlCellPr>
  </singleXmlCell>
  <singleXmlCell id="4" xr6:uid="{00000000-000C-0000-FFFF-FFFF7D000000}" r="L205" connectionId="1">
    <xmlCellPr id="1" xr6:uid="{00000000-0010-0000-7D00-000001000000}" uniqueName="AdministrativeExpenses_Advertising">
      <xmlPr mapId="1" xpath="/IMC/AdministrativeExpenses_Advertising" xmlDataType="decimal"/>
    </xmlCellPr>
  </singleXmlCell>
  <singleXmlCell id="5" xr6:uid="{00000000-000C-0000-FFFF-FFFF7E000000}" r="L206" connectionId="1">
    <xmlCellPr id="1" xr6:uid="{00000000-0010-0000-7E00-000001000000}" uniqueName="AdministrativeExpenses_AnnualComplianceFees">
      <xmlPr mapId="1" xpath="/IMC/AdministrativeExpenses_AnnualComplianceFees" xmlDataType="decimal"/>
    </xmlCellPr>
  </singleXmlCell>
  <singleXmlCell id="6" xr6:uid="{00000000-000C-0000-FFFF-FFFF7F000000}" r="L207" connectionId="1">
    <xmlCellPr id="1" xr6:uid="{00000000-0010-0000-7F00-000001000000}" uniqueName="AdministrativeExpenses_Legal">
      <xmlPr mapId="1" xpath="/IMC/AdministrativeExpenses_Legal" xmlDataType="decimal"/>
    </xmlCellPr>
  </singleXmlCell>
  <singleXmlCell id="7" xr6:uid="{00000000-000C-0000-FFFF-FFFF80000000}" r="L209" connectionId="1">
    <xmlCellPr id="1" xr6:uid="{00000000-0010-0000-8000-000001000000}" uniqueName="AdministrativeExpenses_ManagementFees">
      <xmlPr mapId="1" xpath="/IMC/AdministrativeExpenses_ManagementFees" xmlDataType="decimal"/>
    </xmlCellPr>
  </singleXmlCell>
  <singleXmlCell id="8" xr6:uid="{00000000-000C-0000-FFFF-FFFF81000000}" r="L210" connectionId="1">
    <xmlCellPr id="1" xr6:uid="{00000000-0010-0000-8100-000001000000}" uniqueName="AdministrativeExpenses_ManagementPayroll">
      <xmlPr mapId="1" xpath="/IMC/AdministrativeExpenses_ManagementPayroll" xmlDataType="decimal"/>
    </xmlCellPr>
  </singleXmlCell>
  <singleXmlCell id="9" xr6:uid="{00000000-000C-0000-FFFF-FFFF82000000}" r="L213" connectionId="1">
    <xmlCellPr id="1" xr6:uid="{00000000-0010-0000-8200-000001000000}" uniqueName="AdministrativeExpenses_OfficeSupplies">
      <xmlPr mapId="1" xpath="/IMC/AdministrativeExpenses_OfficeSupplies" xmlDataType="decimal"/>
    </xmlCellPr>
  </singleXmlCell>
  <singleXmlCell id="10" xr6:uid="{00000000-000C-0000-FFFF-FFFF83000000}" r="L208" connectionId="1">
    <xmlCellPr id="1" xr6:uid="{00000000-0010-0000-8300-000001000000}" uniqueName="AdministrativeExpenses_CustomFieldDecimalValue1">
      <xmlPr mapId="1" xpath="/IMC/AdministrativeExpenses_CustomFieldDecimalValue1" xmlDataType="decimal"/>
    </xmlCellPr>
  </singleXmlCell>
  <singleXmlCell id="11" xr6:uid="{00000000-000C-0000-FFFF-FFFF84000000}" r="L211" connectionId="1">
    <xmlCellPr id="1" xr6:uid="{00000000-0010-0000-8400-000001000000}" uniqueName="AdministrativeExpenses_CustomFieldDecimalValue2">
      <xmlPr mapId="1" xpath="/IMC/AdministrativeExpenses_CustomFieldDecimalValue2" xmlDataType="decimal"/>
    </xmlCellPr>
  </singleXmlCell>
  <singleXmlCell id="12" xr6:uid="{00000000-000C-0000-FFFF-FFFF85000000}" r="L212" connectionId="1">
    <xmlCellPr id="1" xr6:uid="{00000000-0010-0000-8500-000001000000}" uniqueName="AdministrativeExpenses_Telephone">
      <xmlPr mapId="1" xpath="/IMC/AdministrativeExpenses_Telephone" xmlDataType="decimal"/>
    </xmlCellPr>
  </singleXmlCell>
  <singleXmlCell id="13" xr6:uid="{00000000-000C-0000-FFFF-FFFF86000000}" r="L214" connectionId="1">
    <xmlCellPr id="1" xr6:uid="{00000000-0010-0000-8600-000001000000}" uniqueName="AdministrativeExpenses_Other">
      <xmlPr mapId="1" xpath="/IMC/AdministrativeExpenses_Other" xmlDataType="decimal"/>
    </xmlCellPr>
  </singleXmlCell>
  <singleXmlCell id="77" xr6:uid="{00000000-000C-0000-FFFF-FFFF87000000}" r="L216" connectionId="1">
    <xmlCellPr id="1" xr6:uid="{00000000-0010-0000-8700-000001000000}" uniqueName="OperatingExpenses_Electrical">
      <xmlPr mapId="1" xpath="/IMC/OperatingExpenses_Electrical" xmlDataType="decimal"/>
    </xmlCellPr>
  </singleXmlCell>
  <singleXmlCell id="78" xr6:uid="{00000000-000C-0000-FFFF-FFFF88000000}" r="L215" connectionId="1">
    <xmlCellPr id="1" xr6:uid="{00000000-0010-0000-8800-000001000000}" uniqueName="OperatingExpenses_Fuel">
      <xmlPr mapId="1" xpath="/IMC/OperatingExpenses_Fuel" xmlDataType="decimal"/>
    </xmlCellPr>
  </singleXmlCell>
  <singleXmlCell id="79" xr6:uid="{00000000-000C-0000-FFFF-FFFF89000000}" r="L217" connectionId="1">
    <xmlCellPr id="1" xr6:uid="{00000000-0010-0000-8900-000001000000}" uniqueName="OperatingExpenses_WaterAndSewer">
      <xmlPr mapId="1" xpath="/IMC/OperatingExpenses_WaterAndSewer" xmlDataType="decimal"/>
    </xmlCellPr>
  </singleXmlCell>
  <singleXmlCell id="80" xr6:uid="{00000000-000C-0000-FFFF-FFFF8A000000}" r="L218" connectionId="1">
    <xmlCellPr id="1" xr6:uid="{00000000-0010-0000-8A00-000001000000}" uniqueName="OperatingExpenses_NaturalGas">
      <xmlPr mapId="1" xpath="/IMC/OperatingExpenses_NaturalGas" xmlDataType="decimal"/>
    </xmlCellPr>
  </singleXmlCell>
  <singleXmlCell id="81" xr6:uid="{00000000-000C-0000-FFFF-FFFF8B000000}" r="L219" connectionId="1">
    <xmlCellPr id="1" xr6:uid="{00000000-0010-0000-8B00-000001000000}" uniqueName="OperatingExpenses_Trash">
      <xmlPr mapId="1" xpath="/IMC/OperatingExpenses_Trash" xmlDataType="decimal"/>
    </xmlCellPr>
  </singleXmlCell>
  <singleXmlCell id="82" xr6:uid="{00000000-000C-0000-FFFF-FFFF8C000000}" r="L220" connectionId="1">
    <xmlCellPr id="1" xr6:uid="{00000000-0010-0000-8C00-000001000000}" uniqueName="OperatingExpenses_Security">
      <xmlPr mapId="1" xpath="/IMC/OperatingExpenses_Security" xmlDataType="decimal"/>
    </xmlCellPr>
  </singleXmlCell>
  <singleXmlCell id="83" xr6:uid="{00000000-000C-0000-FFFF-FFFF8D000000}" r="L221" connectionId="1">
    <xmlCellPr id="1" xr6:uid="{00000000-0010-0000-8D00-000001000000}" uniqueName="OperatingExpenses_Other">
      <xmlPr mapId="1" xpath="/IMC/OperatingExpenses_Other" xmlDataType="decimal"/>
    </xmlCellPr>
  </singleXmlCell>
  <singleXmlCell id="84" xr6:uid="{00000000-000C-0000-FFFF-FFFF8E000000}" r="L229" connectionId="1">
    <xmlCellPr id="1" xr6:uid="{00000000-0010-0000-8E00-000001000000}" uniqueName="MaintenanceExpenses_CustomFieldDecimalValue1">
      <xmlPr mapId="1" xpath="/IMC/MaintenanceExpenses_CustomFieldDecimalValue1" xmlDataType="decimal"/>
    </xmlCellPr>
  </singleXmlCell>
  <singleXmlCell id="85" xr6:uid="{00000000-000C-0000-FFFF-FFFF8F000000}" r="L222" connectionId="1">
    <xmlCellPr id="1" xr6:uid="{00000000-0010-0000-8F00-000001000000}" uniqueName="MaintenanceExpenses_CustomFieldDecimalValue2">
      <xmlPr mapId="1" xpath="/IMC/MaintenanceExpenses_CustomFieldDecimalValue2" xmlDataType="decimal"/>
    </xmlCellPr>
  </singleXmlCell>
  <singleXmlCell id="86" xr6:uid="{00000000-000C-0000-FFFF-FFFF90000000}" r="L228" connectionId="1">
    <xmlCellPr id="1" xr6:uid="{00000000-0010-0000-9000-000001000000}" uniqueName="MaintenanceExpenses_CustomFieldDecimalValue3">
      <xmlPr mapId="1" xpath="/IMC/MaintenanceExpenses_CustomFieldDecimalValue3" xmlDataType="decimal"/>
    </xmlCellPr>
  </singleXmlCell>
  <singleXmlCell id="87" xr6:uid="{00000000-000C-0000-FFFF-FFFF91000000}" r="L223" connectionId="1">
    <xmlCellPr id="1" xr6:uid="{00000000-0010-0000-9100-000001000000}" uniqueName="MaintenanceExpenses_Decorating">
      <xmlPr mapId="1" xpath="/IMC/MaintenanceExpenses_Decorating" xmlDataType="decimal"/>
    </xmlCellPr>
  </singleXmlCell>
  <singleXmlCell id="88" xr6:uid="{00000000-000C-0000-FFFF-FFFF92000000}" r="L224" connectionId="1">
    <xmlCellPr id="1" xr6:uid="{00000000-0010-0000-9200-000001000000}" uniqueName="MaintenanceExpenses_Elevator">
      <xmlPr mapId="1" xpath="/IMC/MaintenanceExpenses_Elevator" xmlDataType="decimal"/>
    </xmlCellPr>
  </singleXmlCell>
  <singleXmlCell id="89" xr6:uid="{00000000-000C-0000-FFFF-FFFF93000000}" r="L225" connectionId="1">
    <xmlCellPr id="1" xr6:uid="{00000000-0010-0000-9300-000001000000}" uniqueName="MaintenanceExpenses_Exterminating">
      <xmlPr mapId="1" xpath="/IMC/MaintenanceExpenses_Exterminating" xmlDataType="decimal"/>
    </xmlCellPr>
  </singleXmlCell>
  <singleXmlCell id="90" xr6:uid="{00000000-000C-0000-FFFF-FFFF94000000}" r="L226" connectionId="1">
    <xmlCellPr id="1" xr6:uid="{00000000-0010-0000-9400-000001000000}" uniqueName="MaintenanceExpenses_Landscaping">
      <xmlPr mapId="1" xpath="/IMC/MaintenanceExpenses_Landscaping" xmlDataType="decimal"/>
    </xmlCellPr>
  </singleXmlCell>
  <singleXmlCell id="91" xr6:uid="{00000000-000C-0000-FFFF-FFFF95000000}" r="L227" connectionId="1">
    <xmlCellPr id="1" xr6:uid="{00000000-0010-0000-9500-000001000000}" uniqueName="MaintenanceExpenses_MaintenancePayroll">
      <xmlPr mapId="1" xpath="/IMC/MaintenanceExpenses_MaintenancePayroll" xmlDataType="decimal"/>
    </xmlCellPr>
  </singleXmlCell>
  <singleXmlCell id="92" xr6:uid="{00000000-000C-0000-FFFF-FFFF96000000}" r="L233" connectionId="1">
    <xmlCellPr id="1" xr6:uid="{00000000-0010-0000-9600-000001000000}" uniqueName="MaintenanceExpenses_Other">
      <xmlPr mapId="1" xpath="/IMC/MaintenanceExpenses_Other" xmlDataType="decimal"/>
    </xmlCellPr>
  </singleXmlCell>
  <singleXmlCell id="93" xr6:uid="{00000000-000C-0000-FFFF-FFFF97000000}" r="L231" connectionId="1">
    <xmlCellPr id="1" xr6:uid="{00000000-0010-0000-9700-000001000000}" uniqueName="MaintenanceExpenses_Supplies">
      <xmlPr mapId="1" xpath="/IMC/MaintenanceExpenses_Supplies" xmlDataType="decimal"/>
    </xmlCellPr>
  </singleXmlCell>
  <singleXmlCell id="94" xr6:uid="{00000000-000C-0000-FFFF-FFFF98000000}" r="L230" connectionId="1">
    <xmlCellPr id="1" xr6:uid="{00000000-0010-0000-9800-000001000000}" uniqueName="MaintenanceExpenses_Repairs">
      <xmlPr mapId="1" xpath="/IMC/MaintenanceExpenses_Repairs" xmlDataType="decimal"/>
    </xmlCellPr>
  </singleXmlCell>
  <singleXmlCell id="95" xr6:uid="{00000000-000C-0000-FFFF-FFFF99000000}" r="L232" connectionId="1">
    <xmlCellPr id="1" xr6:uid="{00000000-0010-0000-9900-000001000000}" uniqueName="MaintenanceExpenses_SwimmingPool/Picnic/BBQ Area">
      <xmlPr mapId="1" xpath="/IMC/MaintenanceExpenses_SwimmingPool_x005f_x002F_Picnic_x005f_x002F_BBQ_x005f_x0020_Area" xmlDataType="decimal"/>
    </xmlCellPr>
  </singleXmlCell>
  <singleXmlCell id="96" xr6:uid="{00000000-000C-0000-FFFF-FFFF9A000000}" r="L236" connectionId="1">
    <xmlCellPr id="1" xr6:uid="{00000000-0010-0000-9A00-000001000000}" uniqueName="FixedExpenses_CustomFieldDecimalValue1">
      <xmlPr mapId="1" xpath="/IMC/FixedExpenses_CustomFieldDecimalValue1" xmlDataType="decimal"/>
    </xmlCellPr>
  </singleXmlCell>
  <singleXmlCell id="97" xr6:uid="{00000000-000C-0000-FFFF-FFFF9B000000}" r="L237" connectionId="1">
    <xmlCellPr id="1" xr6:uid="{00000000-0010-0000-9B00-000001000000}" uniqueName="FixedExpenses_CustomFieldDecimalValue2">
      <xmlPr mapId="1" xpath="/IMC/FixedExpenses_CustomFieldDecimalValue2" xmlDataType="decimal"/>
    </xmlCellPr>
  </singleXmlCell>
  <singleXmlCell id="98" xr6:uid="{00000000-000C-0000-FFFF-FFFF9C000000}" r="L238" connectionId="1">
    <xmlCellPr id="1" xr6:uid="{00000000-0010-0000-9C00-000001000000}" uniqueName="FixedExpenses_CustomFieldDecimalValue3">
      <xmlPr mapId="1" xpath="/IMC/FixedExpenses_CustomFieldDecimalValue3" xmlDataType="decimal"/>
    </xmlCellPr>
  </singleXmlCell>
  <singleXmlCell id="99" xr6:uid="{00000000-000C-0000-FFFF-FFFF9D000000}" r="L234" connectionId="1">
    <xmlCellPr id="1" xr6:uid="{00000000-0010-0000-9D00-000001000000}" uniqueName="FixedExpenses_Insurance">
      <xmlPr mapId="1" xpath="/IMC/FixedExpenses_Insurance" xmlDataType="decimal"/>
    </xmlCellPr>
  </singleXmlCell>
  <singleXmlCell id="100" xr6:uid="{00000000-000C-0000-FFFF-FFFF9E000000}" r="L235" connectionId="1">
    <xmlCellPr id="1" xr6:uid="{00000000-0010-0000-9E00-000001000000}" uniqueName="FixedExpenses_RealEstateTaxes">
      <xmlPr mapId="1" xpath="/IMC/FixedExpenses_RealEstateTaxes" xmlDataType="decimal"/>
    </xmlCellPr>
  </singleXmlCell>
  <singleXmlCell id="75" xr6:uid="{00000000-000C-0000-FFFF-FFFF9F000000}" r="L137" connectionId="1">
    <xmlCellPr id="1" xr6:uid="{00000000-0010-0000-9F00-000001000000}" uniqueName="PermanentFinancingSources_PrimaryDebtAmount">
      <xmlPr mapId="1" xpath="/IMC/PermanentFinancingSources_PrimaryDebtAmount" xmlDataType="decimal"/>
    </xmlCellPr>
  </singleXmlCell>
  <singleXmlCell id="148" xr6:uid="{00000000-000C-0000-FFFF-FFFFA0000000}" r="L139" connectionId="1">
    <xmlCellPr id="1" xr6:uid="{00000000-0010-0000-A000-000001000000}" uniqueName="PermanentFinancingSources_OtherDebt2Amount">
      <xmlPr mapId="1" xpath="/IMC/PermanentFinancingSources_OtherDebt2Amount" xmlDataType="decimal"/>
    </xmlCellPr>
  </singleXmlCell>
  <singleXmlCell id="149" xr6:uid="{00000000-000C-0000-FFFF-FFFFA1000000}" r="L146" connectionId="1">
    <xmlCellPr id="1" xr6:uid="{00000000-0010-0000-A100-000001000000}" uniqueName="PermanentFinancingSources_OtherDebt2InterestRate">
      <xmlPr mapId="1" xpath="/IMC/PermanentFinancingSources_OtherDebt2InterestRate" xmlDataType="decimal"/>
    </xmlCellPr>
  </singleXmlCell>
  <singleXmlCell id="150" xr6:uid="{00000000-000C-0000-FFFF-FFFFA2000000}" r="L140" connectionId="1">
    <xmlCellPr id="1" xr6:uid="{00000000-0010-0000-A200-000001000000}" uniqueName="PermanentFinancingSources_OtherDebt3Amount">
      <xmlPr mapId="1" xpath="/IMC/PermanentFinancingSources_OtherDebt3Amount" xmlDataType="decimal"/>
    </xmlCellPr>
  </singleXmlCell>
  <singleXmlCell id="151" xr6:uid="{00000000-000C-0000-FFFF-FFFFA3000000}" r="L147" connectionId="1">
    <xmlCellPr id="1" xr6:uid="{00000000-0010-0000-A300-000001000000}" uniqueName="PermanentFinancingSources_OtherDebt3InterestRate">
      <xmlPr mapId="1" xpath="/IMC/PermanentFinancingSources_OtherDebt3InterestRate" xmlDataType="decimal"/>
    </xmlCellPr>
  </singleXmlCell>
  <singleXmlCell id="152" xr6:uid="{00000000-000C-0000-FFFF-FFFFA4000000}" r="L141" connectionId="1">
    <xmlCellPr id="1" xr6:uid="{00000000-0010-0000-A400-000001000000}" uniqueName="PermanentFinancingSources_OtherDebt4Amount">
      <xmlPr mapId="1" xpath="/IMC/PermanentFinancingSources_OtherDebt4Amount" xmlDataType="decimal"/>
    </xmlCellPr>
  </singleXmlCell>
  <singleXmlCell id="153" xr6:uid="{00000000-000C-0000-FFFF-FFFFA5000000}" r="L148" connectionId="1">
    <xmlCellPr id="1" xr6:uid="{00000000-0010-0000-A500-000001000000}" uniqueName="PermanentFinancingSources_OtherDebt4InterestRate">
      <xmlPr mapId="1" xpath="/IMC/PermanentFinancingSources_OtherDebt4InterestRate" xmlDataType="decimal"/>
    </xmlCellPr>
  </singleXmlCell>
  <singleXmlCell id="154" xr6:uid="{00000000-000C-0000-FFFF-FFFFA6000000}" r="L142" connectionId="1">
    <xmlCellPr id="1" xr6:uid="{00000000-0010-0000-A600-000001000000}" uniqueName="PermanentFinancingSources_OtherDebt5Amount">
      <xmlPr mapId="1" xpath="/IMC/PermanentFinancingSources_OtherDebt5Amount" xmlDataType="decimal"/>
    </xmlCellPr>
  </singleXmlCell>
  <singleXmlCell id="155" xr6:uid="{00000000-000C-0000-FFFF-FFFFA7000000}" r="L149" connectionId="1">
    <xmlCellPr id="1" xr6:uid="{00000000-0010-0000-A700-000001000000}" uniqueName="PermanentFinancingSources_OtherDebt5InterestRate">
      <xmlPr mapId="1" xpath="/IMC/PermanentFinancingSources_OtherDebt5InterestRate" xmlDataType="decimal"/>
    </xmlCellPr>
  </singleXmlCell>
  <singleXmlCell id="156" xr6:uid="{00000000-000C-0000-FFFF-FFFFA8000000}" r="L143" connectionId="1">
    <xmlCellPr id="1" xr6:uid="{00000000-0010-0000-A800-000001000000}" uniqueName="PermanentFinancingSources_OtherDebt6Amount">
      <xmlPr mapId="1" xpath="/IMC/PermanentFinancingSources_OtherDebt6Amount" xmlDataType="decimal"/>
    </xmlCellPr>
  </singleXmlCell>
  <singleXmlCell id="157" xr6:uid="{00000000-000C-0000-FFFF-FFFFA9000000}" r="L150" connectionId="1">
    <xmlCellPr id="1" xr6:uid="{00000000-0010-0000-A900-000001000000}" uniqueName="PermanentFinancingSources_OtherDebt6InterestRate">
      <xmlPr mapId="1" xpath="/IMC/PermanentFinancingSources_OtherDebt6InterestRate" xmlDataType="decimal"/>
    </xmlCellPr>
  </singleXmlCell>
  <singleXmlCell id="158" xr6:uid="{00000000-000C-0000-FFFF-FFFFAA000000}" r="L144" connectionId="1">
    <xmlCellPr id="1" xr6:uid="{00000000-0010-0000-AA00-000001000000}" uniqueName="PermanentFinancingSources_OtherDebt7Amount">
      <xmlPr mapId="1" xpath="/IMC/PermanentFinancingSources_OtherDebt7Amount" xmlDataType="decimal"/>
    </xmlCellPr>
  </singleXmlCell>
  <singleXmlCell id="159" xr6:uid="{00000000-000C-0000-FFFF-FFFFAB000000}" r="L151" connectionId="1">
    <xmlCellPr id="1" xr6:uid="{00000000-0010-0000-AB00-000001000000}" uniqueName="PermanentFinancingSources_OtherDebt7InterestRate">
      <xmlPr mapId="1" xpath="/IMC/PermanentFinancingSources_OtherDebt7InterestRate" xmlDataType="decimal"/>
    </xmlCellPr>
  </singleXmlCell>
  <singleXmlCell id="160" xr6:uid="{00000000-000C-0000-FFFF-FFFFAC000000}" r="L138" connectionId="1">
    <xmlCellPr id="1" xr6:uid="{00000000-0010-0000-AC00-000001000000}" uniqueName="PermanentFinancingSources_OtherDebtAmount">
      <xmlPr mapId="1" xpath="/IMC/PermanentFinancingSources_OtherDebtAmount" xmlDataType="decimal"/>
    </xmlCellPr>
  </singleXmlCell>
  <singleXmlCell id="162" xr6:uid="{00000000-000C-0000-FFFF-FFFFAD000000}" r="L145" connectionId="1">
    <xmlCellPr id="1" xr6:uid="{00000000-0010-0000-AD00-000001000000}" uniqueName="PermanentFinancingSources_OtherDebtInterestRate">
      <xmlPr mapId="1" xpath="/IMC/PermanentFinancingSources_OtherDebtInterestRate" xmlDataType="decimal"/>
    </xmlCellPr>
  </singleXmlCell>
  <singleXmlCell id="18" xr6:uid="{00000000-000C-0000-FFFF-FFFFAE000000}" r="L34" connectionId="1">
    <xmlCellPr id="1" xr6:uid="{00000000-0010-0000-AE00-000001000000}" uniqueName="HomeProgramInformation_CustomFieldTextValue1">
      <xmlPr mapId="1" xpath="/IMC/HomeProgramInformation_CustomFieldTextValue1" xmlDataType="string"/>
    </xmlCellPr>
  </singleXmlCell>
  <singleXmlCell id="65" xr6:uid="{00000000-000C-0000-FFFF-FFFFAF000000}" r="L18" connectionId="1">
    <xmlCellPr id="1" xr6:uid="{00000000-0010-0000-AF00-000001000000}" uniqueName="ProjectInformation_CustomFieldTextValue1">
      <xmlPr mapId="1" xpath="/IMC/ProjectInformation_CustomFieldTextValue1" xmlDataType="string"/>
    </xmlCellPr>
  </singleXmlCell>
  <singleXmlCell id="66" xr6:uid="{00000000-000C-0000-FFFF-FFFFB0000000}" r="L17" connectionId="1">
    <xmlCellPr id="1" xr6:uid="{00000000-0010-0000-B000-000001000000}" uniqueName="ProjectInformation_CustomFieldTextValue3">
      <xmlPr mapId="1" xpath="/IMC/ProjectInformation_CustomFieldTextValue3" xmlDataType="string"/>
    </xmlCellPr>
  </singleXmlCell>
  <singleXmlCell id="67" xr6:uid="{00000000-000C-0000-FFFF-FFFFB1000000}" r="L19" connectionId="1">
    <xmlCellPr id="1" xr6:uid="{00000000-0010-0000-B100-000001000000}" uniqueName="ProjectInformation_CustomFieldTextValue2">
      <xmlPr mapId="1" xpath="/IMC/ProjectInformation_CustomFieldTextValue2" xmlDataType="string"/>
    </xmlCellPr>
  </singleXmlCell>
  <singleXmlCell id="206" xr6:uid="{00000000-000C-0000-FFFF-FFFFB2000000}" r="L50" connectionId="1">
    <xmlCellPr id="1" xr6:uid="{00000000-0010-0000-B200-000001000000}" uniqueName="DevelopmentTeam_ArchitectName">
      <xmlPr mapId="1" xpath="/IMC/DevelopmentTeam_ArchitectName" xmlDataType="string"/>
    </xmlCellPr>
  </singleXmlCell>
  <singleXmlCell id="207" xr6:uid="{00000000-000C-0000-FFFF-FFFFB3000000}" r="L52" connectionId="1">
    <xmlCellPr id="1" xr6:uid="{00000000-0010-0000-B300-000001000000}" uniqueName="DevelopmentTeam_ArchitectPhone">
      <xmlPr mapId="1" xpath="/IMC/DevelopmentTeam_ArchitectPhone" xmlDataType="string"/>
    </xmlCellPr>
  </singleXmlCell>
  <singleXmlCell id="208" xr6:uid="{00000000-000C-0000-FFFF-FFFFB4000000}" r="L44" connectionId="1">
    <xmlCellPr id="1" xr6:uid="{00000000-0010-0000-B400-000001000000}" uniqueName="DevelopmentTeam_ConsultantName">
      <xmlPr mapId="1" xpath="/IMC/DevelopmentTeam_ConsultantName" xmlDataType="string"/>
    </xmlCellPr>
  </singleXmlCell>
  <singleXmlCell id="209" xr6:uid="{00000000-000C-0000-FFFF-FFFFB5000000}" r="L46" connectionId="1">
    <xmlCellPr id="1" xr6:uid="{00000000-0010-0000-B500-000001000000}" uniqueName="DevelopmentTeam_ConsultantPhone">
      <xmlPr mapId="1" xpath="/IMC/DevelopmentTeam_ConsultantPhone" xmlDataType="string"/>
    </xmlCellPr>
  </singleXmlCell>
  <singleXmlCell id="210" xr6:uid="{00000000-000C-0000-FFFF-FFFFB6000000}" r="L42" connectionId="1">
    <xmlCellPr id="1" xr6:uid="{00000000-0010-0000-B600-000001000000}" uniqueName="DevelopmentTeam_ManagementCompanyName">
      <xmlPr mapId="1" xpath="/IMC/DevelopmentTeam_ManagementCompanyName" xmlDataType="string"/>
    </xmlCellPr>
  </singleXmlCell>
  <singleXmlCell id="211" xr6:uid="{00000000-000C-0000-FFFF-FFFFB7000000}" r="L43" connectionId="1">
    <xmlCellPr id="1" xr6:uid="{00000000-0010-0000-B700-000001000000}" uniqueName="DevelopmentTeam_ManagementCompanyPhone">
      <xmlPr mapId="1" xpath="/IMC/DevelopmentTeam_ManagementCompanyPhone" xmlDataType="string"/>
    </xmlCellPr>
  </singleXmlCell>
  <singleXmlCell id="214" xr6:uid="{00000000-000C-0000-FFFF-FFFFB8000000}" r="L54" connectionId="1">
    <xmlCellPr id="1" xr6:uid="{00000000-0010-0000-B800-000001000000}" uniqueName="DevelopmentTeam_GeneralContractorName">
      <xmlPr mapId="1" xpath="/IMC/DevelopmentTeam_GeneralContractorName" xmlDataType="string"/>
    </xmlCellPr>
  </singleXmlCell>
  <singleXmlCell id="215" xr6:uid="{00000000-000C-0000-FFFF-FFFFB9000000}" r="L56" connectionId="1">
    <xmlCellPr id="1" xr6:uid="{00000000-0010-0000-B900-000001000000}" uniqueName="DevelopmentTeam_GeneralContractorPhone">
      <xmlPr mapId="1" xpath="/IMC/DevelopmentTeam_GeneralContractorPhone" xmlDataType="string"/>
    </xmlCellPr>
  </singleXmlCell>
  <singleXmlCell id="216" xr6:uid="{00000000-000C-0000-FFFF-FFFFBA000000}" r="L51" connectionId="1">
    <xmlCellPr id="1" xr6:uid="{00000000-0010-0000-BA00-000001000000}" uniqueName="DevelopmentTeam_CustomFieldTextValue1">
      <xmlPr mapId="1" xpath="/IMC/DevelopmentTeam_CustomFieldTextValue1" xmlDataType="string"/>
    </xmlCellPr>
  </singleXmlCell>
  <singleXmlCell id="217" xr6:uid="{00000000-000C-0000-FFFF-FFFFBB000000}" r="L53" connectionId="1">
    <xmlCellPr id="1" xr6:uid="{00000000-0010-0000-BB00-000001000000}" uniqueName="DevelopmentTeam_CustomFieldTextValue2">
      <xmlPr mapId="1" xpath="/IMC/DevelopmentTeam_CustomFieldTextValue2" xmlDataType="string"/>
    </xmlCellPr>
  </singleXmlCell>
  <singleXmlCell id="218" xr6:uid="{00000000-000C-0000-FFFF-FFFFBC000000}" r="L45" connectionId="1">
    <xmlCellPr id="1" xr6:uid="{00000000-0010-0000-BC00-000001000000}" uniqueName="DevelopmentTeam_CustomFieldTextValue6">
      <xmlPr mapId="1" xpath="/IMC/DevelopmentTeam_CustomFieldTextValue6" xmlDataType="string"/>
    </xmlCellPr>
  </singleXmlCell>
  <singleXmlCell id="219" xr6:uid="{00000000-000C-0000-FFFF-FFFFBD000000}" r="L47" connectionId="1">
    <xmlCellPr id="1" xr6:uid="{00000000-0010-0000-BD00-000001000000}" uniqueName="DevelopmentTeam_CustomFieldTextValue7">
      <xmlPr mapId="1" xpath="/IMC/DevelopmentTeam_CustomFieldTextValue7" xmlDataType="string"/>
    </xmlCellPr>
  </singleXmlCell>
  <singleXmlCell id="220" xr6:uid="{00000000-000C-0000-FFFF-FFFFBE000000}" r="L55" connectionId="1">
    <xmlCellPr id="1" xr6:uid="{00000000-0010-0000-BE00-000001000000}" uniqueName="DevelopmentTeam_CustomFieldTextValue12">
      <xmlPr mapId="1" xpath="/IMC/DevelopmentTeam_CustomFieldTextValue12" xmlDataType="string"/>
    </xmlCellPr>
  </singleXmlCell>
  <singleXmlCell id="221" xr6:uid="{00000000-000C-0000-FFFF-FFFFBF000000}" r="L57" connectionId="1">
    <xmlCellPr id="1" xr6:uid="{00000000-0010-0000-BF00-000001000000}" uniqueName="DevelopmentTeam_CustomFieldTextValue13">
      <xmlPr mapId="1" xpath="/IMC/DevelopmentTeam_CustomFieldTextValue13" xmlDataType="string"/>
    </xmlCellPr>
  </singleXmlCell>
  <singleXmlCell id="358" xr6:uid="{00000000-000C-0000-FFFF-FFFFC0000000}" r="L31" connectionId="1">
    <xmlCellPr id="1" xr6:uid="{00000000-0010-0000-C000-000001000000}" uniqueName="ProjectNameAndAddress_CensusTract">
      <xmlPr mapId="1" xpath="/IMC/ProjectNameAndAddress_CensusTract" xmlDataType="string"/>
    </xmlCellPr>
  </singleXmlCell>
  <singleXmlCell id="361" xr6:uid="{00000000-000C-0000-FFFF-FFFFC1000000}" r="L33" connectionId="1">
    <xmlCellPr id="1" xr6:uid="{00000000-0010-0000-C100-000001000000}" uniqueName="ProjectNameAndAddress_CustomFieldTextValue3">
      <xmlPr mapId="1" xpath="/IMC/ProjectNameAndAddress_CustomFieldTextValue3" xmlDataType="string"/>
    </xmlCellPr>
  </singleXmlCell>
  <singleXmlCell id="362" xr6:uid="{00000000-000C-0000-FFFF-FFFFC2000000}" r="L32" connectionId="1">
    <xmlCellPr id="1" xr6:uid="{00000000-0010-0000-C200-000001000000}" uniqueName="ProjectNameAndAddress_CustomFieldTextValue4">
      <xmlPr mapId="1" xpath="/IMC/ProjectNameAndAddress_CustomFieldTextValue4" xmlDataType="string"/>
    </xmlCellPr>
  </singleXmlCell>
  <singleXmlCell id="363" xr6:uid="{00000000-000C-0000-FFFF-FFFFC3000000}" r="L30" connectionId="1">
    <xmlCellPr id="1" xr6:uid="{00000000-0010-0000-C300-000001000000}" uniqueName="ProjectNameAndAddress_StateRepresentativeDistrictNumber">
      <xmlPr mapId="1" xpath="/IMC/ProjectNameAndAddress_StateRepresentativeDistrictNumber" xmlDataType="string"/>
    </xmlCellPr>
  </singleXmlCell>
  <singleXmlCell id="364" xr6:uid="{00000000-000C-0000-FFFF-FFFFC4000000}" r="L29" connectionId="1">
    <xmlCellPr id="1" xr6:uid="{00000000-0010-0000-C400-000001000000}" uniqueName="ProjectNameAndAddress_StateSenatorDistrictNumber">
      <xmlPr mapId="1" xpath="/IMC/ProjectNameAndAddress_StateSenatorDistrictNumber" xmlDataType="string"/>
    </xmlCellPr>
  </singleXmlCell>
  <singleXmlCell id="365" xr6:uid="{00000000-000C-0000-FFFF-FFFFC5000000}" r="L28" connectionId="1">
    <xmlCellPr id="1" xr6:uid="{00000000-0010-0000-C500-000001000000}" uniqueName="ProjectNameAndAddress_USRepresentativeDistrictNumber">
      <xmlPr mapId="1" xpath="/IMC/ProjectNameAndAddress_USRepresentativeDistrictNumber" xmlDataType="string"/>
    </xmlCellPr>
  </singleXmlCell>
  <singleXmlCell id="385" xr6:uid="{00000000-000C-0000-FFFF-FFFFC6000000}" r="L39" connectionId="1">
    <xmlCellPr id="1" xr6:uid="{00000000-0010-0000-C600-000001000000}" uniqueName="RentalAssistance_OtherDescription">
      <xmlPr mapId="1" xpath="/IMC/RentalAssistance_OtherDescription" xmlDataType="string"/>
    </xmlCellPr>
  </singleXmlCell>
  <singleXmlCell id="345" xr6:uid="{00000000-000C-0000-FFFF-FFFFC7000000}" r="L119" connectionId="1">
    <xmlCellPr id="1" xr6:uid="{00000000-0010-0000-C700-000001000000}" uniqueName="UtilityAllowance_CustomFieldTextValue1">
      <xmlPr mapId="1" xpath="/IMC/UtilityAllowance_CustomFieldTextValue1" xmlDataType="string"/>
    </xmlCellPr>
  </singleXmlCell>
  <singleXmlCell id="351" xr6:uid="{00000000-000C-0000-FFFF-FFFFC8000000}" r="L120" connectionId="1">
    <xmlCellPr id="1" xr6:uid="{00000000-0010-0000-C800-000001000000}" uniqueName="UtilityAllowance_CustomFieldTextValue2">
      <xmlPr mapId="1" xpath="/IMC/UtilityAllowance_CustomFieldTextValue2" xmlDataType="string"/>
    </xmlCellPr>
  </singleXmlCell>
  <singleXmlCell id="379" xr6:uid="{00000000-000C-0000-FFFF-FFFFC9000000}" r="L121" connectionId="1">
    <xmlCellPr id="1" xr6:uid="{00000000-0010-0000-C900-000001000000}" uniqueName="UtilityAllowance_CustomFieldTextValue3">
      <xmlPr mapId="1" xpath="/IMC/UtilityAllowance_CustomFieldTextValue3" xmlDataType="string"/>
    </xmlCellPr>
  </singleXmlCell>
  <singleXmlCell id="163" xr6:uid="{00000000-000C-0000-FFFF-FFFFCA000000}" r="L27" connectionId="1">
    <xmlCellPr id="1" xr6:uid="{00000000-0010-0000-CA00-000001000000}" uniqueName="ProjectNameAndAddress_CustomFieldTextValue5">
      <xmlPr mapId="1" xpath="/IMC/ProjectNameAndAddress_CustomFieldTextValue5" xmlDataType="string"/>
    </xmlCellPr>
  </singleXmlCell>
  <singleXmlCell id="16" xr6:uid="{00000000-000C-0000-FFFF-FFFFCB000000}" r="L20" connectionId="1">
    <xmlCellPr id="1" xr6:uid="{00000000-0010-0000-CB00-000001000000}" uniqueName="ProjectInformation_NumberOfLowIncomeUnits">
      <xmlPr mapId="1" xpath="/IMC/ProjectInformation_NumberOfLowIncomeUnits" xmlDataType="int"/>
    </xmlCellPr>
  </singleXmlCell>
  <singleXmlCell id="71" xr6:uid="{00000000-000C-0000-FFFF-FFFFCC000000}" r="L24" connectionId="1">
    <xmlCellPr id="1" xr6:uid="{00000000-0010-0000-CC00-000001000000}" uniqueName="ProjectInformation_NumberOfBuildings">
      <xmlPr mapId="1" xpath="/IMC/ProjectInformation_NumberOfBuildings" xmlDataType="int"/>
    </xmlCellPr>
  </singleXmlCell>
  <singleXmlCell id="72" xr6:uid="{00000000-000C-0000-FFFF-FFFFCD000000}" r="L22" connectionId="1">
    <xmlCellPr id="1" xr6:uid="{00000000-0010-0000-CD00-000001000000}" uniqueName="ProjectInformation_NumberOfEmployeeUnits">
      <xmlPr mapId="1" xpath="/IMC/ProjectInformation_NumberOfEmployeeUnits" xmlDataType="int"/>
    </xmlCellPr>
  </singleXmlCell>
  <singleXmlCell id="73" xr6:uid="{00000000-000C-0000-FFFF-FFFFCE000000}" r="L21" connectionId="1">
    <xmlCellPr id="1" xr6:uid="{00000000-0010-0000-CE00-000001000000}" uniqueName="ProjectInformation_NumberOfMarketRateUnits">
      <xmlPr mapId="1" xpath="/IMC/ProjectInformation_NumberOfMarketRateUnits" xmlDataType="int"/>
    </xmlCellPr>
  </singleXmlCell>
  <singleXmlCell id="76" xr6:uid="{00000000-000C-0000-FFFF-FFFFCF000000}" r="L23" connectionId="1">
    <xmlCellPr id="1" xr6:uid="{00000000-0010-0000-CF00-000001000000}" uniqueName="ProjectInformation_TotalNumberOfUnits">
      <xmlPr mapId="1" xpath="/IMC/ProjectInformation_TotalNumberOfUnits" xmlDataType="int"/>
    </xmlCellPr>
  </singleXmlCell>
  <singleXmlCell id="378" xr6:uid="{00000000-000C-0000-FFFF-FFFFD0000000}" r="L35" connectionId="1">
    <xmlCellPr id="1" xr6:uid="{00000000-0010-0000-D000-000001000000}" uniqueName="HomeProgramInformation_NumberOfHomeUnitsPlanned">
      <xmlPr mapId="1" xpath="/IMC/HomeProgramInformation_NumberOfHomeUnitsPlanned" xmlDataType="int"/>
    </xmlCellPr>
  </singleXmlCell>
  <singleXmlCell id="381" xr6:uid="{00000000-000C-0000-FFFF-FFFFD1000000}" r="L40" connectionId="1">
    <xmlCellPr id="1" xr6:uid="{00000000-0010-0000-D100-000001000000}" uniqueName="RentalAssistance_NumberOfUnitsReceivingAssistance">
      <xmlPr mapId="1" xpath="/IMC/RentalAssistance_NumberOfUnitsReceivingAssistance" xmlDataType="int"/>
    </xmlCellPr>
  </singleXmlCell>
  <singleXmlCell id="382" xr6:uid="{00000000-000C-0000-FFFF-FFFFD2000000}" r="L41" connectionId="1">
    <xmlCellPr id="1" xr6:uid="{00000000-0010-0000-D200-000001000000}" uniqueName="RentalAssistance_LengthOfRentalAssistanceContract">
      <xmlPr mapId="1" xpath="/IMC/RentalAssistance_LengthOfRentalAssistanceContract" xmlDataType="int"/>
    </xmlCellPr>
  </singleXmlCell>
  <singleXmlCell id="192" xr6:uid="{00000000-000C-0000-FFFF-FFFFD3000000}" r="L124" connectionId="1">
    <xmlCellPr id="1" xr6:uid="{00000000-0010-0000-D300-000001000000}" uniqueName="PermanentFinancingSources_OtherDebt2AmortizationPeriod">
      <xmlPr mapId="1" xpath="/IMC/PermanentFinancingSources_OtherDebt2AmortizationPeriod" xmlDataType="int"/>
    </xmlCellPr>
  </singleXmlCell>
  <singleXmlCell id="193" xr6:uid="{00000000-000C-0000-FFFF-FFFFD4000000}" r="L131" connectionId="1">
    <xmlCellPr id="1" xr6:uid="{00000000-0010-0000-D400-000001000000}" uniqueName="PermanentFinancingSources_OtherDebt2Term">
      <xmlPr mapId="1" xpath="/IMC/PermanentFinancingSources_OtherDebt2Term" xmlDataType="int"/>
    </xmlCellPr>
  </singleXmlCell>
  <singleXmlCell id="194" xr6:uid="{00000000-000C-0000-FFFF-FFFFD5000000}" r="L125" connectionId="1">
    <xmlCellPr id="1" xr6:uid="{00000000-0010-0000-D500-000001000000}" uniqueName="PermanentFinancingSources_OtherDebt3AmortizationPeriod">
      <xmlPr mapId="1" xpath="/IMC/PermanentFinancingSources_OtherDebt3AmortizationPeriod" xmlDataType="int"/>
    </xmlCellPr>
  </singleXmlCell>
  <singleXmlCell id="195" xr6:uid="{00000000-000C-0000-FFFF-FFFFD6000000}" r="L132" connectionId="1">
    <xmlCellPr id="1" xr6:uid="{00000000-0010-0000-D600-000001000000}" uniqueName="PermanentFinancingSources_OtherDebt3Term">
      <xmlPr mapId="1" xpath="/IMC/PermanentFinancingSources_OtherDebt3Term" xmlDataType="int"/>
    </xmlCellPr>
  </singleXmlCell>
  <singleXmlCell id="196" xr6:uid="{00000000-000C-0000-FFFF-FFFFD7000000}" r="L126" connectionId="1">
    <xmlCellPr id="1" xr6:uid="{00000000-0010-0000-D700-000001000000}" uniqueName="PermanentFinancingSources_OtherDebt4AmortizationPeriod">
      <xmlPr mapId="1" xpath="/IMC/PermanentFinancingSources_OtherDebt4AmortizationPeriod" xmlDataType="int"/>
    </xmlCellPr>
  </singleXmlCell>
  <singleXmlCell id="197" xr6:uid="{00000000-000C-0000-FFFF-FFFFD8000000}" r="L133" connectionId="1">
    <xmlCellPr id="1" xr6:uid="{00000000-0010-0000-D800-000001000000}" uniqueName="PermanentFinancingSources_OtherDebt4Term">
      <xmlPr mapId="1" xpath="/IMC/PermanentFinancingSources_OtherDebt4Term" xmlDataType="int"/>
    </xmlCellPr>
  </singleXmlCell>
  <singleXmlCell id="198" xr6:uid="{00000000-000C-0000-FFFF-FFFFD9000000}" r="L127" connectionId="1">
    <xmlCellPr id="1" xr6:uid="{00000000-0010-0000-D900-000001000000}" uniqueName="PermanentFinancingSources_OtherDebt5AmortizationPeriod">
      <xmlPr mapId="1" xpath="/IMC/PermanentFinancingSources_OtherDebt5AmortizationPeriod" xmlDataType="int"/>
    </xmlCellPr>
  </singleXmlCell>
  <singleXmlCell id="199" xr6:uid="{00000000-000C-0000-FFFF-FFFFDA000000}" r="L134" connectionId="1">
    <xmlCellPr id="1" xr6:uid="{00000000-0010-0000-DA00-000001000000}" uniqueName="PermanentFinancingSources_OtherDebt5Term">
      <xmlPr mapId="1" xpath="/IMC/PermanentFinancingSources_OtherDebt5Term" xmlDataType="int"/>
    </xmlCellPr>
  </singleXmlCell>
  <singleXmlCell id="200" xr6:uid="{00000000-000C-0000-FFFF-FFFFDB000000}" r="L128" connectionId="1">
    <xmlCellPr id="1" xr6:uid="{00000000-0010-0000-DB00-000001000000}" uniqueName="PermanentFinancingSources_OtherDebt6AmortizationPeriod">
      <xmlPr mapId="1" xpath="/IMC/PermanentFinancingSources_OtherDebt6AmortizationPeriod" xmlDataType="int"/>
    </xmlCellPr>
  </singleXmlCell>
  <singleXmlCell id="201" xr6:uid="{00000000-000C-0000-FFFF-FFFFDC000000}" r="L135" connectionId="1">
    <xmlCellPr id="1" xr6:uid="{00000000-0010-0000-DC00-000001000000}" uniqueName="PermanentFinancingSources_OtherDebt6Term">
      <xmlPr mapId="1" xpath="/IMC/PermanentFinancingSources_OtherDebt6Term" xmlDataType="int"/>
    </xmlCellPr>
  </singleXmlCell>
  <singleXmlCell id="202" xr6:uid="{00000000-000C-0000-FFFF-FFFFDD000000}" r="L129" connectionId="1">
    <xmlCellPr id="1" xr6:uid="{00000000-0010-0000-DD00-000001000000}" uniqueName="PermanentFinancingSources_OtherDebt7AmortizationPeriod">
      <xmlPr mapId="1" xpath="/IMC/PermanentFinancingSources_OtherDebt7AmortizationPeriod" xmlDataType="int"/>
    </xmlCellPr>
  </singleXmlCell>
  <singleXmlCell id="203" xr6:uid="{00000000-000C-0000-FFFF-FFFFDE000000}" r="L136" connectionId="1">
    <xmlCellPr id="1" xr6:uid="{00000000-0010-0000-DE00-000001000000}" uniqueName="PermanentFinancingSources_OtherDebt7Term">
      <xmlPr mapId="1" xpath="/IMC/PermanentFinancingSources_OtherDebt7Term" xmlDataType="int"/>
    </xmlCellPr>
  </singleXmlCell>
  <singleXmlCell id="204" xr6:uid="{00000000-000C-0000-FFFF-FFFFDF000000}" r="L130" connectionId="1">
    <xmlCellPr id="1" xr6:uid="{00000000-0010-0000-DF00-000001000000}" uniqueName="PermanentFinancingSources_OtherDebtTerm">
      <xmlPr mapId="1" xpath="/IMC/PermanentFinancingSources_OtherDebtTerm" xmlDataType="int"/>
    </xmlCellPr>
  </singleXmlCell>
  <singleXmlCell id="339" xr6:uid="{00000000-000C-0000-FFFF-FFFFE0000000}" r="L123" connectionId="1">
    <xmlCellPr id="1" xr6:uid="{00000000-0010-0000-E000-000001000000}" uniqueName="PermanentFinancingSources_OtherDebtAmortizationPeriod">
      <xmlPr mapId="1" xpath="/IMC/PermanentFinancingSources_OtherDebtAmortizationPeriod" xmlDataType="int"/>
    </xmlCellPr>
  </singleXmlCell>
  <singleXmlCell id="222" xr6:uid="{00000000-000C-0000-FFFF-FFFFE1000000}" r="L68" connectionId="1">
    <xmlCellPr id="1" xr6:uid="{00000000-0010-0000-E100-000001000000}" uniqueName="UtilityAllowance_HeatingAllowanceBR1">
      <xmlPr mapId="1" xpath="/IMC/UtilityAllowance_HeatingAllowanceBR1" xmlDataType="decimal"/>
    </xmlCellPr>
  </singleXmlCell>
  <singleXmlCell id="223" xr6:uid="{00000000-000C-0000-FFFF-FFFFE2000000}" r="L78" connectionId="1">
    <xmlCellPr id="1" xr6:uid="{00000000-0010-0000-E200-000001000000}" uniqueName="UtilityAllowance_HeatingAllowanceBR2">
      <xmlPr mapId="1" xpath="/IMC/UtilityAllowance_HeatingAllowanceBR2" xmlDataType="decimal"/>
    </xmlCellPr>
  </singleXmlCell>
  <singleXmlCell id="224" xr6:uid="{00000000-000C-0000-FFFF-FFFFE3000000}" r="L88" connectionId="1">
    <xmlCellPr id="1" xr6:uid="{00000000-0010-0000-E300-000001000000}" uniqueName="UtilityAllowance_HeatingAllowanceBR3">
      <xmlPr mapId="1" xpath="/IMC/UtilityAllowance_HeatingAllowanceBR3" xmlDataType="decimal"/>
    </xmlCellPr>
  </singleXmlCell>
  <singleXmlCell id="225" xr6:uid="{00000000-000C-0000-FFFF-FFFFE4000000}" r="L98" connectionId="1">
    <xmlCellPr id="1" xr6:uid="{00000000-0010-0000-E400-000001000000}" uniqueName="UtilityAllowance_HeatingAllowanceBR4">
      <xmlPr mapId="1" xpath="/IMC/UtilityAllowance_HeatingAllowanceBR4" xmlDataType="decimal"/>
    </xmlCellPr>
  </singleXmlCell>
  <singleXmlCell id="226" xr6:uid="{00000000-000C-0000-FFFF-FFFFE5000000}" r="L108" connectionId="1">
    <xmlCellPr id="1" xr6:uid="{00000000-0010-0000-E500-000001000000}" uniqueName="UtilityAllowance_HeatingAllowanceBR5">
      <xmlPr mapId="1" xpath="/IMC/UtilityAllowance_HeatingAllowanceBR5" xmlDataType="decimal"/>
    </xmlCellPr>
  </singleXmlCell>
  <singleXmlCell id="228" xr6:uid="{00000000-000C-0000-FFFF-FFFFE6000000}" r="L72" connectionId="1">
    <xmlCellPr id="1" xr6:uid="{00000000-0010-0000-E600-000001000000}" uniqueName="UtilityAllowance_HotWaterAllowanceBR1">
      <xmlPr mapId="1" xpath="/IMC/UtilityAllowance_HotWaterAllowanceBR1" xmlDataType="decimal"/>
    </xmlCellPr>
  </singleXmlCell>
  <singleXmlCell id="229" xr6:uid="{00000000-000C-0000-FFFF-FFFFE7000000}" r="L82" connectionId="1">
    <xmlCellPr id="1" xr6:uid="{00000000-0010-0000-E700-000001000000}" uniqueName="UtilityAllowance_HotWaterAllowanceBR2">
      <xmlPr mapId="1" xpath="/IMC/UtilityAllowance_HotWaterAllowanceBR2" xmlDataType="decimal"/>
    </xmlCellPr>
  </singleXmlCell>
  <singleXmlCell id="230" xr6:uid="{00000000-000C-0000-FFFF-FFFFE8000000}" r="L92" connectionId="1">
    <xmlCellPr id="1" xr6:uid="{00000000-0010-0000-E800-000001000000}" uniqueName="UtilityAllowance_HotWaterAllowanceBR3">
      <xmlPr mapId="1" xpath="/IMC/UtilityAllowance_HotWaterAllowanceBR3" xmlDataType="decimal"/>
    </xmlCellPr>
  </singleXmlCell>
  <singleXmlCell id="231" xr6:uid="{00000000-000C-0000-FFFF-FFFFE9000000}" r="L102" connectionId="1">
    <xmlCellPr id="1" xr6:uid="{00000000-0010-0000-E900-000001000000}" uniqueName="UtilityAllowance_HotWaterAllowanceBR4">
      <xmlPr mapId="1" xpath="/IMC/UtilityAllowance_HotWaterAllowanceBR4" xmlDataType="decimal"/>
    </xmlCellPr>
  </singleXmlCell>
  <singleXmlCell id="232" xr6:uid="{00000000-000C-0000-FFFF-FFFFEA000000}" r="L112" connectionId="1">
    <xmlCellPr id="1" xr6:uid="{00000000-0010-0000-EA00-000001000000}" uniqueName="UtilityAllowance_HotWaterAllowanceBR5">
      <xmlPr mapId="1" xpath="/IMC/UtilityAllowance_HotWaterAllowanceBR5" xmlDataType="decimal"/>
    </xmlCellPr>
  </singleXmlCell>
  <singleXmlCell id="233" xr6:uid="{00000000-000C-0000-FFFF-FFFFEB000000}" r="L62" connectionId="1">
    <xmlCellPr id="1" xr6:uid="{00000000-0010-0000-EB00-000001000000}" uniqueName="UtilityAllowance_HotWaterAllowanceStudio">
      <xmlPr mapId="1" xpath="/IMC/UtilityAllowance_HotWaterAllowanceStudio" xmlDataType="decimal"/>
    </xmlCellPr>
  </singleXmlCell>
  <singleXmlCell id="234" xr6:uid="{00000000-000C-0000-FFFF-FFFFEC000000}" r="L70" connectionId="1">
    <xmlCellPr id="1" xr6:uid="{00000000-0010-0000-EC00-000001000000}" uniqueName="UtilityAllowance_LightingAllowanceBR1">
      <xmlPr mapId="1" xpath="/IMC/UtilityAllowance_LightingAllowanceBR1" xmlDataType="decimal"/>
    </xmlCellPr>
  </singleXmlCell>
  <singleXmlCell id="235" xr6:uid="{00000000-000C-0000-FFFF-FFFFED000000}" r="L80" connectionId="1">
    <xmlCellPr id="1" xr6:uid="{00000000-0010-0000-ED00-000001000000}" uniqueName="UtilityAllowance_LightingAllowanceBR2">
      <xmlPr mapId="1" xpath="/IMC/UtilityAllowance_LightingAllowanceBR2" xmlDataType="decimal"/>
    </xmlCellPr>
  </singleXmlCell>
  <singleXmlCell id="236" xr6:uid="{00000000-000C-0000-FFFF-FFFFEE000000}" r="L90" connectionId="1">
    <xmlCellPr id="1" xr6:uid="{00000000-0010-0000-EE00-000001000000}" uniqueName="UtilityAllowance_LightingAllowanceBR3">
      <xmlPr mapId="1" xpath="/IMC/UtilityAllowance_LightingAllowanceBR3" xmlDataType="decimal"/>
    </xmlCellPr>
  </singleXmlCell>
  <singleXmlCell id="237" xr6:uid="{00000000-000C-0000-FFFF-FFFFEF000000}" r="L100" connectionId="1">
    <xmlCellPr id="1" xr6:uid="{00000000-0010-0000-EF00-000001000000}" uniqueName="UtilityAllowance_LightingAllowanceBR4">
      <xmlPr mapId="1" xpath="/IMC/UtilityAllowance_LightingAllowanceBR4" xmlDataType="decimal"/>
    </xmlCellPr>
  </singleXmlCell>
  <singleXmlCell id="238" xr6:uid="{00000000-000C-0000-FFFF-FFFFF0000000}" r="L110" connectionId="1">
    <xmlCellPr id="1" xr6:uid="{00000000-0010-0000-F000-000001000000}" uniqueName="UtilityAllowance_LightingAllowanceBR5">
      <xmlPr mapId="1" xpath="/IMC/UtilityAllowance_LightingAllowanceBR5" xmlDataType="decimal"/>
    </xmlCellPr>
  </singleXmlCell>
  <singleXmlCell id="239" xr6:uid="{00000000-000C-0000-FFFF-FFFFF1000000}" r="L60" connectionId="1">
    <xmlCellPr id="1" xr6:uid="{00000000-0010-0000-F100-000001000000}" uniqueName="UtilityAllowance_LightingAllowanceStudio">
      <xmlPr mapId="1" xpath="/IMC/UtilityAllowance_LightingAllowanceStudio" xmlDataType="decimal"/>
    </xmlCellPr>
  </singleXmlCell>
  <singleXmlCell id="240" xr6:uid="{00000000-000C-0000-FFFF-FFFFF2000000}" r="L59" connectionId="1">
    <xmlCellPr id="1" xr6:uid="{00000000-0010-0000-F200-000001000000}" uniqueName="UtilityAllowance_CookingAllowanceStudio">
      <xmlPr mapId="1" xpath="/IMC/UtilityAllowance_CookingAllowanceStudio" xmlDataType="decimal"/>
    </xmlCellPr>
  </singleXmlCell>
  <singleXmlCell id="241" xr6:uid="{00000000-000C-0000-FFFF-FFFFF3000000}" r="L69" connectionId="1">
    <xmlCellPr id="1" xr6:uid="{00000000-0010-0000-F300-000001000000}" uniqueName="UtilityAllowance_CookingAllowanceBR1">
      <xmlPr mapId="1" xpath="/IMC/UtilityAllowance_CookingAllowanceBR1" xmlDataType="decimal"/>
    </xmlCellPr>
  </singleXmlCell>
  <singleXmlCell id="242" xr6:uid="{00000000-000C-0000-FFFF-FFFFF4000000}" r="L79" connectionId="1">
    <xmlCellPr id="1" xr6:uid="{00000000-0010-0000-F400-000001000000}" uniqueName="UtilityAllowance_CookingAllowanceBR2">
      <xmlPr mapId="1" xpath="/IMC/UtilityAllowance_CookingAllowanceBR2" xmlDataType="decimal"/>
    </xmlCellPr>
  </singleXmlCell>
  <singleXmlCell id="243" xr6:uid="{00000000-000C-0000-FFFF-FFFFF5000000}" r="L89" connectionId="1">
    <xmlCellPr id="1" xr6:uid="{00000000-0010-0000-F500-000001000000}" uniqueName="UtilityAllowance_CookingAllowanceBR3">
      <xmlPr mapId="1" xpath="/IMC/UtilityAllowance_CookingAllowanceBR3" xmlDataType="decimal"/>
    </xmlCellPr>
  </singleXmlCell>
  <singleXmlCell id="244" xr6:uid="{00000000-000C-0000-FFFF-FFFFF6000000}" r="L99" connectionId="1">
    <xmlCellPr id="1" xr6:uid="{00000000-0010-0000-F600-000001000000}" uniqueName="UtilityAllowance_CookingAllowanceBR4">
      <xmlPr mapId="1" xpath="/IMC/UtilityAllowance_CookingAllowanceBR4" xmlDataType="decimal"/>
    </xmlCellPr>
  </singleXmlCell>
  <singleXmlCell id="245" xr6:uid="{00000000-000C-0000-FFFF-FFFFF7000000}" r="L109" connectionId="1">
    <xmlCellPr id="1" xr6:uid="{00000000-0010-0000-F700-000001000000}" uniqueName="UtilityAllowance_CookingAllowanceBR5">
      <xmlPr mapId="1" xpath="/IMC/UtilityAllowance_CookingAllowanceBR5" xmlDataType="decimal"/>
    </xmlCellPr>
  </singleXmlCell>
  <singleXmlCell id="246" xr6:uid="{00000000-000C-0000-FFFF-FFFFF8000000}" r="L61" connectionId="1">
    <xmlCellPr id="1" xr6:uid="{00000000-0010-0000-F800-000001000000}" uniqueName="UtilityAllowance_AirConditioningAllowanceStudio">
      <xmlPr mapId="1" xpath="/IMC/UtilityAllowance_AirConditioningAllowanceStudio" xmlDataType="decimal"/>
    </xmlCellPr>
  </singleXmlCell>
  <singleXmlCell id="247" xr6:uid="{00000000-000C-0000-FFFF-FFFFF9000000}" r="L71" connectionId="1">
    <xmlCellPr id="1" xr6:uid="{00000000-0010-0000-F900-000001000000}" uniqueName="UtilityAllowance_AirConditioningAllowanceBR1">
      <xmlPr mapId="1" xpath="/IMC/UtilityAllowance_AirConditioningAllowanceBR1" xmlDataType="decimal"/>
    </xmlCellPr>
  </singleXmlCell>
  <singleXmlCell id="248" xr6:uid="{00000000-000C-0000-FFFF-FFFFFA000000}" r="L81" connectionId="1">
    <xmlCellPr id="1" xr6:uid="{00000000-0010-0000-FA00-000001000000}" uniqueName="UtilityAllowance_AirConditioningAllowanceBR2">
      <xmlPr mapId="1" xpath="/IMC/UtilityAllowance_AirConditioningAllowanceBR2" xmlDataType="decimal"/>
    </xmlCellPr>
  </singleXmlCell>
  <singleXmlCell id="249" xr6:uid="{00000000-000C-0000-FFFF-FFFFFB000000}" r="L91" connectionId="1">
    <xmlCellPr id="1" xr6:uid="{00000000-0010-0000-FB00-000001000000}" uniqueName="UtilityAllowance_AirConditioningAllowanceBR3">
      <xmlPr mapId="1" xpath="/IMC/UtilityAllowance_AirConditioningAllowanceBR3" xmlDataType="decimal"/>
    </xmlCellPr>
  </singleXmlCell>
  <singleXmlCell id="250" xr6:uid="{00000000-000C-0000-FFFF-FFFFFC000000}" r="L101" connectionId="1">
    <xmlCellPr id="1" xr6:uid="{00000000-0010-0000-FC00-000001000000}" uniqueName="UtilityAllowance_AirConditioningAllowanceBR4">
      <xmlPr mapId="1" xpath="/IMC/UtilityAllowance_AirConditioningAllowanceBR4" xmlDataType="decimal"/>
    </xmlCellPr>
  </singleXmlCell>
  <singleXmlCell id="251" xr6:uid="{00000000-000C-0000-FFFF-FFFFFD000000}" r="L111" connectionId="1">
    <xmlCellPr id="1" xr6:uid="{00000000-0010-0000-FD00-000001000000}" uniqueName="UtilityAllowance_AirConditioningAllowanceBR5">
      <xmlPr mapId="1" xpath="/IMC/UtilityAllowance_AirConditioningAllowanceBR5" xmlDataType="decimal"/>
    </xmlCellPr>
  </singleXmlCell>
  <singleXmlCell id="252" xr6:uid="{00000000-000C-0000-FFFF-FFFFFE000000}" r="L113" connectionId="1">
    <xmlCellPr id="1" xr6:uid="{00000000-0010-0000-FE00-000001000000}" uniqueName="UtilityAllowance_WaterAllowanceBR5">
      <xmlPr mapId="1" xpath="/IMC/UtilityAllowance_WaterAllowanceBR5" xmlDataType="decimal"/>
    </xmlCellPr>
  </singleXmlCell>
  <singleXmlCell id="253" xr6:uid="{00000000-000C-0000-FFFF-FFFFFF000000}" r="L103" connectionId="1">
    <xmlCellPr id="1" xr6:uid="{00000000-0010-0000-FF00-000001000000}" uniqueName="UtilityAllowance_WaterAllowanceBR4">
      <xmlPr mapId="1" xpath="/IMC/UtilityAllowance_WaterAllowanceBR4" xmlDataType="decimal"/>
    </xmlCellPr>
  </singleXmlCell>
  <singleXmlCell id="254" xr6:uid="{00000000-000C-0000-FFFF-FFFF00010000}" r="L93" connectionId="1">
    <xmlCellPr id="1" xr6:uid="{00000000-0010-0000-0001-000001000000}" uniqueName="UtilityAllowance_WaterAllowanceBR3">
      <xmlPr mapId="1" xpath="/IMC/UtilityAllowance_WaterAllowanceBR3" xmlDataType="decimal"/>
    </xmlCellPr>
  </singleXmlCell>
  <singleXmlCell id="255" xr6:uid="{00000000-000C-0000-FFFF-FFFF01010000}" r="L83" connectionId="1">
    <xmlCellPr id="1" xr6:uid="{00000000-0010-0000-0101-000001000000}" uniqueName="UtilityAllowance_WaterAllowanceBR2">
      <xmlPr mapId="1" xpath="/IMC/UtilityAllowance_WaterAllowanceBR2" xmlDataType="decimal"/>
    </xmlCellPr>
  </singleXmlCell>
  <singleXmlCell id="256" xr6:uid="{00000000-000C-0000-FFFF-FFFF02010000}" r="L73" connectionId="1">
    <xmlCellPr id="1" xr6:uid="{00000000-0010-0000-0201-000001000000}" uniqueName="UtilityAllowance_WaterAllowanceBR1">
      <xmlPr mapId="1" xpath="/IMC/UtilityAllowance_WaterAllowanceBR1" xmlDataType="decimal"/>
    </xmlCellPr>
  </singleXmlCell>
  <singleXmlCell id="257" xr6:uid="{00000000-000C-0000-FFFF-FFFF03010000}" r="L63" connectionId="1">
    <xmlCellPr id="1" xr6:uid="{00000000-0010-0000-0301-000001000000}" uniqueName="UtilityAllowance_WaterAllowanceStudio">
      <xmlPr mapId="1" xpath="/IMC/UtilityAllowance_WaterAllowanceStudio" xmlDataType="decimal"/>
    </xmlCellPr>
  </singleXmlCell>
  <singleXmlCell id="258" xr6:uid="{00000000-000C-0000-FFFF-FFFF04010000}" r="L114" connectionId="1">
    <xmlCellPr id="1" xr6:uid="{00000000-0010-0000-0401-000001000000}" uniqueName="UtilityAllowance_SewerAllowanceBR5">
      <xmlPr mapId="1" xpath="/IMC/UtilityAllowance_SewerAllowanceBR5" xmlDataType="decimal"/>
    </xmlCellPr>
  </singleXmlCell>
  <singleXmlCell id="259" xr6:uid="{00000000-000C-0000-FFFF-FFFF05010000}" r="L104" connectionId="1">
    <xmlCellPr id="1" xr6:uid="{00000000-0010-0000-0501-000001000000}" uniqueName="UtilityAllowance_SewerAllowanceBR4">
      <xmlPr mapId="1" xpath="/IMC/UtilityAllowance_SewerAllowanceBR4" xmlDataType="decimal"/>
    </xmlCellPr>
  </singleXmlCell>
  <singleXmlCell id="260" xr6:uid="{00000000-000C-0000-FFFF-FFFF06010000}" r="L94" connectionId="1">
    <xmlCellPr id="1" xr6:uid="{00000000-0010-0000-0601-000001000000}" uniqueName="UtilityAllowance_SewerAllowanceBR3">
      <xmlPr mapId="1" xpath="/IMC/UtilityAllowance_SewerAllowanceBR3" xmlDataType="decimal"/>
    </xmlCellPr>
  </singleXmlCell>
  <singleXmlCell id="261" xr6:uid="{00000000-000C-0000-FFFF-FFFF07010000}" r="L84" connectionId="1">
    <xmlCellPr id="1" xr6:uid="{00000000-0010-0000-0701-000001000000}" uniqueName="UtilityAllowance_SewerAllowanceBR2">
      <xmlPr mapId="1" xpath="/IMC/UtilityAllowance_SewerAllowanceBR2" xmlDataType="decimal"/>
    </xmlCellPr>
  </singleXmlCell>
  <singleXmlCell id="262" xr6:uid="{00000000-000C-0000-FFFF-FFFF08010000}" r="L74" connectionId="1">
    <xmlCellPr id="1" xr6:uid="{00000000-0010-0000-0801-000001000000}" uniqueName="UtilityAllowance_SewerAllowanceBR1">
      <xmlPr mapId="1" xpath="/IMC/UtilityAllowance_SewerAllowanceBR1" xmlDataType="decimal"/>
    </xmlCellPr>
  </singleXmlCell>
  <singleXmlCell id="263" xr6:uid="{00000000-000C-0000-FFFF-FFFF09010000}" r="L64" connectionId="1">
    <xmlCellPr id="1" xr6:uid="{00000000-0010-0000-0901-000001000000}" uniqueName="UtilityAllowance_SewerAllowanceStudio">
      <xmlPr mapId="1" xpath="/IMC/UtilityAllowance_SewerAllowanceStudio" xmlDataType="decimal"/>
    </xmlCellPr>
  </singleXmlCell>
  <singleXmlCell id="264" xr6:uid="{00000000-000C-0000-FFFF-FFFF0A010000}" r="L115" connectionId="1">
    <xmlCellPr id="1" xr6:uid="{00000000-0010-0000-0A01-000001000000}" uniqueName="UtilityAllowance_TrashAllowanceBR5">
      <xmlPr mapId="1" xpath="/IMC/UtilityAllowance_TrashAllowanceBR5" xmlDataType="decimal"/>
    </xmlCellPr>
  </singleXmlCell>
  <singleXmlCell id="265" xr6:uid="{00000000-000C-0000-FFFF-FFFF0B010000}" r="L105" connectionId="1">
    <xmlCellPr id="1" xr6:uid="{00000000-0010-0000-0B01-000001000000}" uniqueName="UtilityAllowance_TrashAllowanceBR4">
      <xmlPr mapId="1" xpath="/IMC/UtilityAllowance_TrashAllowanceBR4" xmlDataType="decimal"/>
    </xmlCellPr>
  </singleXmlCell>
  <singleXmlCell id="266" xr6:uid="{00000000-000C-0000-FFFF-FFFF0C010000}" r="L95" connectionId="1">
    <xmlCellPr id="1" xr6:uid="{00000000-0010-0000-0C01-000001000000}" uniqueName="UtilityAllowance_TrashAllowanceBR3">
      <xmlPr mapId="1" xpath="/IMC/UtilityAllowance_TrashAllowanceBR3" xmlDataType="decimal"/>
    </xmlCellPr>
  </singleXmlCell>
  <singleXmlCell id="267" xr6:uid="{00000000-000C-0000-FFFF-FFFF0D010000}" r="L85" connectionId="1">
    <xmlCellPr id="1" xr6:uid="{00000000-0010-0000-0D01-000001000000}" uniqueName="UtilityAllowance_TrashAllowanceBR2">
      <xmlPr mapId="1" xpath="/IMC/UtilityAllowance_TrashAllowanceBR2" xmlDataType="decimal"/>
    </xmlCellPr>
  </singleXmlCell>
  <singleXmlCell id="268" xr6:uid="{00000000-000C-0000-FFFF-FFFF0E010000}" r="L75" connectionId="1">
    <xmlCellPr id="1" xr6:uid="{00000000-0010-0000-0E01-000001000000}" uniqueName="UtilityAllowance_TrashAllowanceBR1">
      <xmlPr mapId="1" xpath="/IMC/UtilityAllowance_TrashAllowanceBR1" xmlDataType="decimal"/>
    </xmlCellPr>
  </singleXmlCell>
  <singleXmlCell id="269" xr6:uid="{00000000-000C-0000-FFFF-FFFF0F010000}" r="L65" connectionId="1">
    <xmlCellPr id="1" xr6:uid="{00000000-0010-0000-0F01-000001000000}" uniqueName="UtilityAllowance_TrashAllowanceStudio">
      <xmlPr mapId="1" xpath="/IMC/UtilityAllowance_TrashAllowanceStudio" xmlDataType="decimal"/>
    </xmlCellPr>
  </singleXmlCell>
  <singleXmlCell id="270" xr6:uid="{00000000-000C-0000-FFFF-FFFF10010000}" r="L116" connectionId="1">
    <xmlCellPr id="1" xr6:uid="{00000000-0010-0000-1001-000001000000}" uniqueName="UtilityAllowance_RangeAllowanceBR5">
      <xmlPr mapId="1" xpath="/IMC/UtilityAllowance_RangeAllowanceBR5" xmlDataType="decimal"/>
    </xmlCellPr>
  </singleXmlCell>
  <singleXmlCell id="271" xr6:uid="{00000000-000C-0000-FFFF-FFFF11010000}" r="L106" connectionId="1">
    <xmlCellPr id="1" xr6:uid="{00000000-0010-0000-1101-000001000000}" uniqueName="UtilityAllowance_RangeAllowanceBR4">
      <xmlPr mapId="1" xpath="/IMC/UtilityAllowance_RangeAllowanceBR4" xmlDataType="decimal"/>
    </xmlCellPr>
  </singleXmlCell>
  <singleXmlCell id="272" xr6:uid="{00000000-000C-0000-FFFF-FFFF12010000}" r="L96" connectionId="1">
    <xmlCellPr id="1" xr6:uid="{00000000-0010-0000-1201-000001000000}" uniqueName="UtilityAllowance_RangeAllowanceBR3">
      <xmlPr mapId="1" xpath="/IMC/UtilityAllowance_RangeAllowanceBR3" xmlDataType="decimal"/>
    </xmlCellPr>
  </singleXmlCell>
  <singleXmlCell id="273" xr6:uid="{00000000-000C-0000-FFFF-FFFF13010000}" r="L86" connectionId="1">
    <xmlCellPr id="1" xr6:uid="{00000000-0010-0000-1301-000001000000}" uniqueName="UtilityAllowance_RangeAllowanceBR2">
      <xmlPr mapId="1" xpath="/IMC/UtilityAllowance_RangeAllowanceBR2" xmlDataType="decimal"/>
    </xmlCellPr>
  </singleXmlCell>
  <singleXmlCell id="274" xr6:uid="{00000000-000C-0000-FFFF-FFFF14010000}" r="L76" connectionId="1">
    <xmlCellPr id="1" xr6:uid="{00000000-0010-0000-1401-000001000000}" uniqueName="UtilityAllowance_RangeAllowanceBR1">
      <xmlPr mapId="1" xpath="/IMC/UtilityAllowance_RangeAllowanceBR1" xmlDataType="decimal"/>
    </xmlCellPr>
  </singleXmlCell>
  <singleXmlCell id="275" xr6:uid="{00000000-000C-0000-FFFF-FFFF15010000}" r="L66" connectionId="1">
    <xmlCellPr id="1" xr6:uid="{00000000-0010-0000-1501-000001000000}" uniqueName="UtilityAllowance_RangeAllowanceStudio">
      <xmlPr mapId="1" xpath="/IMC/UtilityAllowance_RangeAllowanceStudio" xmlDataType="decimal"/>
    </xmlCellPr>
  </singleXmlCell>
  <singleXmlCell id="276" xr6:uid="{00000000-000C-0000-FFFF-FFFF16010000}" r="L67" connectionId="1">
    <xmlCellPr id="1" xr6:uid="{00000000-0010-0000-1601-000001000000}" uniqueName="UtilityAllowance_RefrigeratorAllowanceStudio">
      <xmlPr mapId="1" xpath="/IMC/UtilityAllowance_RefrigeratorAllowanceStudio" xmlDataType="decimal"/>
    </xmlCellPr>
  </singleXmlCell>
  <singleXmlCell id="277" xr6:uid="{00000000-000C-0000-FFFF-FFFF17010000}" r="L77" connectionId="1">
    <xmlCellPr id="1" xr6:uid="{00000000-0010-0000-1701-000001000000}" uniqueName="UtilityAllowance_RefrigeratorAllowanceBR1">
      <xmlPr mapId="1" xpath="/IMC/UtilityAllowance_RefrigeratorAllowanceBR1" xmlDataType="decimal"/>
    </xmlCellPr>
  </singleXmlCell>
  <singleXmlCell id="278" xr6:uid="{00000000-000C-0000-FFFF-FFFF18010000}" r="L87" connectionId="1">
    <xmlCellPr id="1" xr6:uid="{00000000-0010-0000-1801-000001000000}" uniqueName="UtilityAllowance_RefrigeratorAllowanceBR2">
      <xmlPr mapId="1" xpath="/IMC/UtilityAllowance_RefrigeratorAllowanceBR2" xmlDataType="decimal"/>
    </xmlCellPr>
  </singleXmlCell>
  <singleXmlCell id="279" xr6:uid="{00000000-000C-0000-FFFF-FFFF19010000}" r="L97" connectionId="1">
    <xmlCellPr id="1" xr6:uid="{00000000-0010-0000-1901-000001000000}" uniqueName="UtilityAllowance_RefrigeratorAllowanceBR3">
      <xmlPr mapId="1" xpath="/IMC/UtilityAllowance_RefrigeratorAllowanceBR3" xmlDataType="decimal"/>
    </xmlCellPr>
  </singleXmlCell>
  <singleXmlCell id="280" xr6:uid="{00000000-000C-0000-FFFF-FFFF1A010000}" r="L107" connectionId="1">
    <xmlCellPr id="1" xr6:uid="{00000000-0010-0000-1A01-000001000000}" uniqueName="UtilityAllowance_RefrigeratorAllowanceBR4">
      <xmlPr mapId="1" xpath="/IMC/UtilityAllowance_RefrigeratorAllowanceBR4" xmlDataType="decimal"/>
    </xmlCellPr>
  </singleXmlCell>
  <singleXmlCell id="281" xr6:uid="{00000000-000C-0000-FFFF-FFFF1B010000}" r="L117" connectionId="1">
    <xmlCellPr id="1" xr6:uid="{00000000-0010-0000-1B01-000001000000}" uniqueName="UtilityAllowance_RefrigeratorAllowanceBR5">
      <xmlPr mapId="1" xpath="/IMC/UtilityAllowance_RefrigeratorAllowanceBR5" xmlDataType="decimal"/>
    </xmlCellPr>
  </singleXmlCell>
  <singleXmlCell id="340" xr6:uid="{00000000-000C-0000-FFFF-FFFF1C010000}" r="L58" connectionId="1">
    <xmlCellPr id="1" xr6:uid="{00000000-0010-0000-1C01-000001000000}" uniqueName="UtilityAllowance_HeatingAllowanceStudio">
      <xmlPr mapId="1" xpath="/IMC/UtilityAllowance_HeatingAllowanceStudio" xmlDataType="decimal"/>
    </xmlCellPr>
  </singleXmlCell>
  <singleXmlCell id="419" xr6:uid="{00000000-000C-0000-FFFF-FFFF1D010000}" r="L118" connectionId="1">
    <xmlCellPr id="1" xr6:uid="{00000000-0010-0000-1D01-000001000000}" uniqueName="UtilityAllowance_CustomFieldDecimalValue1">
      <xmlPr mapId="1" xpath="/IMC/UtilityAllowance_CustomFieldDecimalValue1" xmlDataType="decimal"/>
    </xmlCellPr>
  </singleXmlCell>
  <singleXmlCell id="400" xr6:uid="{00000000-000C-0000-FFFF-FFFF1E010000}" r="L48" connectionId="1">
    <xmlCellPr id="1" xr6:uid="{00000000-0010-0000-1E01-000001000000}" uniqueName="DevelopmentTeam_TaxAttorneyName">
      <xmlPr mapId="1" xpath="/IMC/DevelopmentTeam_TaxAttorneyName" xmlDataType="string"/>
    </xmlCellPr>
  </singleXmlCell>
  <singleXmlCell id="401" xr6:uid="{00000000-000C-0000-FFFF-FFFF1F010000}" r="L49" connectionId="1">
    <xmlCellPr id="1" xr6:uid="{00000000-0010-0000-1F01-000001000000}" uniqueName="DevelopmentTeam_TaxAttorneyPhone">
      <xmlPr mapId="1" xpath="/IMC/DevelopmentTeam_TaxAttorneyPhone" xmlDataType="string"/>
    </xmlCellPr>
  </singleXmlCell>
  <singleXmlCell id="402" xr6:uid="{00000000-000C-0000-FFFF-FFFF20010000}" r="L202" connectionId="1">
    <xmlCellPr id="1" xr6:uid="{00000000-0010-0000-2001-000001000000}" uniqueName="RentalAnalysis_AdditionalMonthlyIncomePerUnit">
      <xmlPr mapId="1" xpath="/IMC/RentalAnalysis_AdditionalMonthlyIncomePerUnit" xmlDataType="decimal"/>
    </xmlCellPr>
  </singleXmlCell>
  <singleXmlCell id="1" xr6:uid="{00000000-000C-0000-FFFF-FFFF21010000}" r="L162" connectionId="1">
    <xmlCellPr id="1" xr6:uid="{00000000-0010-0000-2101-000001000000}" uniqueName="RentalAnalysisUnits_Bedrooms_Unit1">
      <xmlPr mapId="1" xpath="/IMC/RentalAnalysisUnits_Bedrooms_Unit1" xmlDataType="int"/>
    </xmlCellPr>
  </singleXmlCell>
  <singleXmlCell id="2" xr6:uid="{00000000-000C-0000-FFFF-FFFF22010000}" r="L163" connectionId="1">
    <xmlCellPr id="1" xr6:uid="{00000000-0010-0000-2201-000001000000}" uniqueName="RentalAnalysisUnits_Bedrooms_Unit2">
      <xmlPr mapId="1" xpath="/IMC/RentalAnalysisUnits_Bedrooms_Unit2" xmlDataType="int"/>
    </xmlCellPr>
  </singleXmlCell>
  <singleXmlCell id="14" xr6:uid="{00000000-000C-0000-FFFF-FFFF23010000}" r="L164" connectionId="1">
    <xmlCellPr id="1" xr6:uid="{00000000-0010-0000-2301-000001000000}" uniqueName="RentalAnalysisUnits_Bedrooms_Unit3">
      <xmlPr mapId="1" xpath="/IMC/RentalAnalysisUnits_Bedrooms_Unit3" xmlDataType="int"/>
    </xmlCellPr>
  </singleXmlCell>
  <singleXmlCell id="17" xr6:uid="{00000000-000C-0000-FFFF-FFFF24010000}" r="L165" connectionId="1">
    <xmlCellPr id="1" xr6:uid="{00000000-0010-0000-2401-000001000000}" uniqueName="RentalAnalysisUnits_Bedrooms_Unit4">
      <xmlPr mapId="1" xpath="/IMC/RentalAnalysisUnits_Bedrooms_Unit4" xmlDataType="int"/>
    </xmlCellPr>
  </singleXmlCell>
  <singleXmlCell id="19" xr6:uid="{00000000-000C-0000-FFFF-FFFF25010000}" r="L166" connectionId="1">
    <xmlCellPr id="1" xr6:uid="{00000000-0010-0000-2501-000001000000}" uniqueName="RentalAnalysisUnits_Bedrooms_Unit5">
      <xmlPr mapId="1" xpath="/IMC/RentalAnalysisUnits_Bedrooms_Unit5" xmlDataType="int"/>
    </xmlCellPr>
  </singleXmlCell>
  <singleXmlCell id="20" xr6:uid="{00000000-000C-0000-FFFF-FFFF26010000}" r="L167" connectionId="1">
    <xmlCellPr id="1" xr6:uid="{00000000-0010-0000-2601-000001000000}" uniqueName="RentalAnalysisUnits_Bedrooms_Unit6">
      <xmlPr mapId="1" xpath="/IMC/RentalAnalysisUnits_Bedrooms_Unit6" xmlDataType="int"/>
    </xmlCellPr>
  </singleXmlCell>
  <singleXmlCell id="43" xr6:uid="{00000000-000C-0000-FFFF-FFFF27010000}" r="L168" connectionId="1">
    <xmlCellPr id="1" xr6:uid="{00000000-0010-0000-2701-000001000000}" uniqueName="RentalAnalysisUnits_Bedrooms_Unit7">
      <xmlPr mapId="1" xpath="/IMC/RentalAnalysisUnits_Bedrooms_Unit7" xmlDataType="int"/>
    </xmlCellPr>
  </singleXmlCell>
  <singleXmlCell id="62" xr6:uid="{00000000-000C-0000-FFFF-FFFF28010000}" r="L169" connectionId="1">
    <xmlCellPr id="1" xr6:uid="{00000000-0010-0000-2801-000001000000}" uniqueName="RentalAnalysisUnits_Bedrooms_Unit8">
      <xmlPr mapId="1" xpath="/IMC/RentalAnalysisUnits_Bedrooms_Unit8" xmlDataType="int"/>
    </xmlCellPr>
  </singleXmlCell>
  <singleXmlCell id="63" xr6:uid="{00000000-000C-0000-FFFF-FFFF29010000}" r="L170" connectionId="1">
    <xmlCellPr id="1" xr6:uid="{00000000-0010-0000-2901-000001000000}" uniqueName="RentalAnalysisUnits_Bedrooms_Unit9">
      <xmlPr mapId="1" xpath="/IMC/RentalAnalysisUnits_Bedrooms_Unit9" xmlDataType="int"/>
    </xmlCellPr>
  </singleXmlCell>
  <singleXmlCell id="64" xr6:uid="{00000000-000C-0000-FFFF-FFFF2A010000}" r="L171" connectionId="1">
    <xmlCellPr id="1" xr6:uid="{00000000-0010-0000-2A01-000001000000}" uniqueName="RentalAnalysisUnits_Bedrooms_Unit10">
      <xmlPr mapId="1" xpath="/IMC/RentalAnalysisUnits_Bedrooms_Unit10" xmlDataType="int"/>
    </xmlCellPr>
  </singleXmlCell>
  <singleXmlCell id="68" xr6:uid="{00000000-000C-0000-FFFF-FFFF2B010000}" r="L152" connectionId="1">
    <xmlCellPr id="1" xr6:uid="{00000000-0010-0000-2B01-000001000000}" uniqueName="RentalAnalysisUnits_NumberOfUnits_Unit1">
      <xmlPr mapId="1" xpath="/IMC/RentalAnalysisUnits_NumberOfUnits_Unit1" xmlDataType="int"/>
    </xmlCellPr>
  </singleXmlCell>
  <singleXmlCell id="69" xr6:uid="{00000000-000C-0000-FFFF-FFFF2C010000}" r="L153" connectionId="1">
    <xmlCellPr id="1" xr6:uid="{00000000-0010-0000-2C01-000001000000}" uniqueName="RentalAnalysisUnits_NumberOfUnits_Unit2">
      <xmlPr mapId="1" xpath="/IMC/RentalAnalysisUnits_NumberOfUnits_Unit2" xmlDataType="int"/>
    </xmlCellPr>
  </singleXmlCell>
  <singleXmlCell id="70" xr6:uid="{00000000-000C-0000-FFFF-FFFF2D010000}" r="L154" connectionId="1">
    <xmlCellPr id="1" xr6:uid="{00000000-0010-0000-2D01-000001000000}" uniqueName="RentalAnalysisUnits_NumberOfUnits_Unit3">
      <xmlPr mapId="1" xpath="/IMC/RentalAnalysisUnits_NumberOfUnits_Unit3" xmlDataType="int"/>
    </xmlCellPr>
  </singleXmlCell>
  <singleXmlCell id="74" xr6:uid="{00000000-000C-0000-FFFF-FFFF2E010000}" r="L155" connectionId="1">
    <xmlCellPr id="1" xr6:uid="{00000000-0010-0000-2E01-000001000000}" uniqueName="RentalAnalysisUnits_NumberOfUnits_Unit4">
      <xmlPr mapId="1" xpath="/IMC/RentalAnalysisUnits_NumberOfUnits_Unit4" xmlDataType="int"/>
    </xmlCellPr>
  </singleXmlCell>
  <singleXmlCell id="132" xr6:uid="{00000000-000C-0000-FFFF-FFFF2F010000}" r="L156" connectionId="1">
    <xmlCellPr id="1" xr6:uid="{00000000-0010-0000-2F01-000001000000}" uniqueName="RentalAnalysisUnits_NumberOfUnits_Unit5">
      <xmlPr mapId="1" xpath="/IMC/RentalAnalysisUnits_NumberOfUnits_Unit5" xmlDataType="int"/>
    </xmlCellPr>
  </singleXmlCell>
  <singleXmlCell id="135" xr6:uid="{00000000-000C-0000-FFFF-FFFF30010000}" r="L157" connectionId="1">
    <xmlCellPr id="1" xr6:uid="{00000000-0010-0000-3001-000001000000}" uniqueName="RentalAnalysisUnits_NumberOfUnits_Unit6">
      <xmlPr mapId="1" xpath="/IMC/RentalAnalysisUnits_NumberOfUnits_Unit6" xmlDataType="int"/>
    </xmlCellPr>
  </singleXmlCell>
  <singleXmlCell id="136" xr6:uid="{00000000-000C-0000-FFFF-FFFF31010000}" r="L158" connectionId="1">
    <xmlCellPr id="1" xr6:uid="{00000000-0010-0000-3101-000001000000}" uniqueName="RentalAnalysisUnits_NumberOfUnits_Unit7">
      <xmlPr mapId="1" xpath="/IMC/RentalAnalysisUnits_NumberOfUnits_Unit7" xmlDataType="int"/>
    </xmlCellPr>
  </singleXmlCell>
  <singleXmlCell id="137" xr6:uid="{00000000-000C-0000-FFFF-FFFF32010000}" r="L159" connectionId="1">
    <xmlCellPr id="1" xr6:uid="{00000000-0010-0000-3201-000001000000}" uniqueName="RentalAnalysisUnits_NumberOfUnits_Unit8">
      <xmlPr mapId="1" xpath="/IMC/RentalAnalysisUnits_NumberOfUnits_Unit8" xmlDataType="int"/>
    </xmlCellPr>
  </singleXmlCell>
  <singleXmlCell id="138" xr6:uid="{00000000-000C-0000-FFFF-FFFF33010000}" r="L160" connectionId="1">
    <xmlCellPr id="1" xr6:uid="{00000000-0010-0000-3301-000001000000}" uniqueName="RentalAnalysisUnits_NumberOfUnits_Unit9">
      <xmlPr mapId="1" xpath="/IMC/RentalAnalysisUnits_NumberOfUnits_Unit9" xmlDataType="int"/>
    </xmlCellPr>
  </singleXmlCell>
  <singleXmlCell id="139" xr6:uid="{00000000-000C-0000-FFFF-FFFF34010000}" r="L161" connectionId="1">
    <xmlCellPr id="1" xr6:uid="{00000000-0010-0000-3401-000001000000}" uniqueName="RentalAnalysisUnits_NumberOfUnits_Unit10">
      <xmlPr mapId="1" xpath="/IMC/RentalAnalysisUnits_NumberOfUnits_Unit10" xmlDataType="int"/>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xcreditquestions@schousing.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schousing.com/Home/PartnerIncomeLimits" TargetMode="External"/><Relationship Id="rId2" Type="http://schemas.openxmlformats.org/officeDocument/2006/relationships/hyperlink" Target="https://www.schousing.com/Home/PartnerIncomeLimits" TargetMode="External"/><Relationship Id="rId1" Type="http://schemas.openxmlformats.org/officeDocument/2006/relationships/hyperlink" Target="https://eligibility.sc.egov.usda.gov/eligibility/welcomeAction.do" TargetMode="External"/><Relationship Id="rId5" Type="http://schemas.openxmlformats.org/officeDocument/2006/relationships/printerSettings" Target="../printerSettings/printerSettings21.bin"/><Relationship Id="rId4" Type="http://schemas.openxmlformats.org/officeDocument/2006/relationships/hyperlink" Target="https://www.schousing.com/Home/PartnerIncomeLimits"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indexed="42"/>
  </sheetPr>
  <dimension ref="B1:M31"/>
  <sheetViews>
    <sheetView tabSelected="1" workbookViewId="0">
      <selection activeCell="F29" sqref="F29"/>
    </sheetView>
  </sheetViews>
  <sheetFormatPr defaultRowHeight="13.2" x14ac:dyDescent="0.25"/>
  <cols>
    <col min="2" max="2" width="2.44140625" customWidth="1"/>
    <col min="3" max="3" width="13.44140625" bestFit="1" customWidth="1"/>
    <col min="12" max="12" width="10" customWidth="1"/>
    <col min="13" max="13" width="1.6640625" customWidth="1"/>
  </cols>
  <sheetData>
    <row r="1" spans="2:13" ht="16.2" thickBot="1" x14ac:dyDescent="0.35">
      <c r="B1" s="682" t="str">
        <f>'1'!B2</f>
        <v>Low-Income Housing Tax Credit / Tax Exempt Bond Application</v>
      </c>
      <c r="C1" s="683"/>
      <c r="D1" s="683"/>
      <c r="E1" s="683"/>
      <c r="F1" s="683"/>
      <c r="G1" s="683"/>
      <c r="H1" s="683"/>
      <c r="I1" s="683"/>
      <c r="J1" s="683"/>
      <c r="K1" s="683"/>
      <c r="L1" s="683"/>
      <c r="M1" s="684"/>
    </row>
    <row r="2" spans="2:13" ht="13.8" thickTop="1" x14ac:dyDescent="0.25">
      <c r="B2" s="18"/>
      <c r="C2" s="19"/>
      <c r="D2" s="19"/>
      <c r="E2" s="19"/>
      <c r="F2" s="19"/>
      <c r="G2" s="19"/>
      <c r="H2" s="19"/>
      <c r="I2" s="19"/>
      <c r="J2" s="19"/>
      <c r="K2" s="19"/>
      <c r="L2" s="19"/>
      <c r="M2" s="20"/>
    </row>
    <row r="3" spans="2:13" x14ac:dyDescent="0.25">
      <c r="B3" s="18"/>
      <c r="C3" s="21" t="s">
        <v>534</v>
      </c>
      <c r="D3" s="22"/>
      <c r="E3" s="19"/>
      <c r="F3" s="19"/>
      <c r="G3" s="19"/>
      <c r="H3" s="19"/>
      <c r="I3" s="19"/>
      <c r="J3" s="19"/>
      <c r="K3" s="19"/>
      <c r="L3" s="19"/>
      <c r="M3" s="20"/>
    </row>
    <row r="4" spans="2:13" x14ac:dyDescent="0.25">
      <c r="B4" s="18"/>
      <c r="C4" s="19"/>
      <c r="D4" s="19"/>
      <c r="E4" s="19"/>
      <c r="F4" s="19"/>
      <c r="G4" s="19"/>
      <c r="H4" s="19"/>
      <c r="I4" s="19"/>
      <c r="J4" s="19"/>
      <c r="K4" s="19"/>
      <c r="L4" s="19"/>
      <c r="M4" s="20"/>
    </row>
    <row r="5" spans="2:13" x14ac:dyDescent="0.25">
      <c r="B5" s="18"/>
      <c r="C5" s="19" t="s">
        <v>3</v>
      </c>
      <c r="D5" s="19"/>
      <c r="E5" s="19"/>
      <c r="F5" s="19"/>
      <c r="G5" s="19"/>
      <c r="H5" s="19"/>
      <c r="I5" s="19"/>
      <c r="J5" s="19"/>
      <c r="K5" s="19"/>
      <c r="L5" s="19"/>
      <c r="M5" s="20"/>
    </row>
    <row r="6" spans="2:13" x14ac:dyDescent="0.25">
      <c r="B6" s="18"/>
      <c r="C6" s="19"/>
      <c r="D6" s="19"/>
      <c r="E6" s="19"/>
      <c r="F6" s="19"/>
      <c r="G6" s="19"/>
      <c r="H6" s="19"/>
      <c r="I6" s="19"/>
      <c r="J6" s="19"/>
      <c r="K6" s="19"/>
      <c r="L6" s="19"/>
      <c r="M6" s="20"/>
    </row>
    <row r="7" spans="2:13" x14ac:dyDescent="0.25">
      <c r="B7" s="18"/>
      <c r="C7" s="19"/>
      <c r="D7" s="19"/>
      <c r="E7" s="19"/>
      <c r="F7" s="19"/>
      <c r="G7" s="19"/>
      <c r="H7" s="19"/>
      <c r="I7" s="19"/>
      <c r="J7" s="19"/>
      <c r="K7" s="19"/>
      <c r="L7" s="19"/>
      <c r="M7" s="20"/>
    </row>
    <row r="8" spans="2:13" x14ac:dyDescent="0.25">
      <c r="B8" s="18"/>
      <c r="C8" s="687" t="s">
        <v>1</v>
      </c>
      <c r="D8" s="687"/>
      <c r="E8" s="687"/>
      <c r="F8" s="687"/>
      <c r="G8" s="19"/>
      <c r="H8" s="19"/>
      <c r="I8" s="19"/>
      <c r="J8" s="19"/>
      <c r="K8" s="19"/>
      <c r="L8" s="19"/>
      <c r="M8" s="20"/>
    </row>
    <row r="9" spans="2:13" x14ac:dyDescent="0.25">
      <c r="B9" s="18"/>
      <c r="C9" s="19"/>
      <c r="D9" s="19"/>
      <c r="E9" s="19"/>
      <c r="F9" s="19"/>
      <c r="G9" s="19"/>
      <c r="H9" s="19"/>
      <c r="I9" s="19"/>
      <c r="J9" s="19"/>
      <c r="K9" s="19"/>
      <c r="L9" s="19"/>
      <c r="M9" s="20"/>
    </row>
    <row r="10" spans="2:13" x14ac:dyDescent="0.25">
      <c r="B10" s="18"/>
      <c r="C10" s="23" t="s">
        <v>0</v>
      </c>
      <c r="D10" s="19"/>
      <c r="E10" s="19"/>
      <c r="F10" s="19"/>
      <c r="G10" s="19"/>
      <c r="H10" s="19"/>
      <c r="I10" s="19"/>
      <c r="J10" s="19"/>
      <c r="K10" s="19"/>
      <c r="L10" s="19"/>
      <c r="M10" s="20"/>
    </row>
    <row r="11" spans="2:13" x14ac:dyDescent="0.25">
      <c r="B11" s="18"/>
      <c r="C11" s="19" t="s">
        <v>6</v>
      </c>
      <c r="D11" s="19"/>
      <c r="E11" s="19"/>
      <c r="F11" s="19"/>
      <c r="G11" s="19"/>
      <c r="H11" s="19"/>
      <c r="I11" s="19"/>
      <c r="J11" s="19"/>
      <c r="K11" s="19"/>
      <c r="L11" s="19"/>
      <c r="M11" s="20"/>
    </row>
    <row r="12" spans="2:13" x14ac:dyDescent="0.25">
      <c r="B12" s="18"/>
      <c r="C12" s="19"/>
      <c r="D12" s="19"/>
      <c r="E12" s="19"/>
      <c r="F12" s="19"/>
      <c r="G12" s="19"/>
      <c r="H12" s="19"/>
      <c r="I12" s="19"/>
      <c r="J12" s="19"/>
      <c r="K12" s="19"/>
      <c r="L12" s="19"/>
      <c r="M12" s="20"/>
    </row>
    <row r="13" spans="2:13" x14ac:dyDescent="0.25">
      <c r="B13" s="18"/>
      <c r="C13" s="23" t="s">
        <v>5</v>
      </c>
      <c r="D13" s="19"/>
      <c r="E13" s="19"/>
      <c r="F13" s="19"/>
      <c r="G13" s="19"/>
      <c r="H13" s="19"/>
      <c r="I13" s="19"/>
      <c r="J13" s="19"/>
      <c r="K13" s="19"/>
      <c r="L13" s="19"/>
      <c r="M13" s="20"/>
    </row>
    <row r="14" spans="2:13" x14ac:dyDescent="0.25">
      <c r="B14" s="18"/>
      <c r="C14" s="19"/>
      <c r="D14" s="19"/>
      <c r="E14" s="19"/>
      <c r="F14" s="19"/>
      <c r="G14" s="19"/>
      <c r="H14" s="19"/>
      <c r="I14" s="19"/>
      <c r="J14" s="19"/>
      <c r="K14" s="19"/>
      <c r="L14" s="19"/>
      <c r="M14" s="20"/>
    </row>
    <row r="15" spans="2:13" x14ac:dyDescent="0.25">
      <c r="B15" s="18"/>
      <c r="C15" s="23" t="s">
        <v>7</v>
      </c>
      <c r="D15" s="19"/>
      <c r="E15" s="19"/>
      <c r="F15" s="19"/>
      <c r="G15" s="19"/>
      <c r="H15" s="19"/>
      <c r="I15" s="19"/>
      <c r="J15" s="19"/>
      <c r="K15" s="19"/>
      <c r="L15" s="19"/>
      <c r="M15" s="20"/>
    </row>
    <row r="16" spans="2:13" x14ac:dyDescent="0.25">
      <c r="B16" s="18"/>
      <c r="C16" s="23" t="s">
        <v>8</v>
      </c>
      <c r="D16" s="19"/>
      <c r="E16" s="19"/>
      <c r="F16" s="19"/>
      <c r="G16" s="19"/>
      <c r="H16" s="19"/>
      <c r="I16" s="19"/>
      <c r="J16" s="19"/>
      <c r="K16" s="19"/>
      <c r="L16" s="19"/>
      <c r="M16" s="20"/>
    </row>
    <row r="17" spans="2:13" x14ac:dyDescent="0.25">
      <c r="B17" s="18"/>
      <c r="C17" s="23" t="s">
        <v>9</v>
      </c>
      <c r="D17" s="19"/>
      <c r="E17" s="19"/>
      <c r="F17" s="19"/>
      <c r="G17" s="19"/>
      <c r="H17" s="19"/>
      <c r="I17" s="19"/>
      <c r="J17" s="19"/>
      <c r="K17" s="19"/>
      <c r="L17" s="19"/>
      <c r="M17" s="20"/>
    </row>
    <row r="18" spans="2:13" x14ac:dyDescent="0.25">
      <c r="B18" s="18"/>
      <c r="C18" s="19"/>
      <c r="D18" s="19"/>
      <c r="E18" s="19"/>
      <c r="F18" s="19"/>
      <c r="G18" s="19"/>
      <c r="H18" s="19"/>
      <c r="I18" s="19"/>
      <c r="J18" s="19"/>
      <c r="K18" s="19"/>
      <c r="L18" s="19"/>
      <c r="M18" s="20"/>
    </row>
    <row r="19" spans="2:13" x14ac:dyDescent="0.25">
      <c r="B19" s="18"/>
      <c r="C19" s="19"/>
      <c r="D19" s="19"/>
      <c r="E19" s="19"/>
      <c r="F19" s="19"/>
      <c r="G19" s="19"/>
      <c r="H19" s="19"/>
      <c r="I19" s="19"/>
      <c r="J19" s="19"/>
      <c r="K19" s="19"/>
      <c r="L19" s="19"/>
      <c r="M19" s="20"/>
    </row>
    <row r="20" spans="2:13" ht="13.8" thickBot="1" x14ac:dyDescent="0.3">
      <c r="B20" s="24"/>
      <c r="C20" s="17"/>
      <c r="D20" s="17"/>
      <c r="E20" s="17"/>
      <c r="F20" s="17"/>
      <c r="G20" s="17"/>
      <c r="H20" s="17"/>
      <c r="I20" s="17"/>
      <c r="J20" s="17"/>
      <c r="K20" s="17"/>
      <c r="L20" s="17"/>
      <c r="M20" s="25"/>
    </row>
    <row r="21" spans="2:13" ht="13.8" thickTop="1" x14ac:dyDescent="0.25">
      <c r="B21" s="18"/>
      <c r="C21" s="19"/>
      <c r="D21" s="19"/>
      <c r="E21" s="19"/>
      <c r="F21" s="19"/>
      <c r="G21" s="19"/>
      <c r="H21" s="19"/>
      <c r="I21" s="19"/>
      <c r="J21" s="19"/>
      <c r="K21" s="19"/>
      <c r="L21" s="19"/>
      <c r="M21" s="20"/>
    </row>
    <row r="22" spans="2:13" x14ac:dyDescent="0.25">
      <c r="B22" s="18"/>
      <c r="C22" s="19" t="s">
        <v>2</v>
      </c>
      <c r="D22" s="19"/>
      <c r="E22" s="19"/>
      <c r="F22" s="19"/>
      <c r="G22" s="19"/>
      <c r="H22" s="19"/>
      <c r="I22" s="19"/>
      <c r="J22" s="19"/>
      <c r="K22" s="19"/>
      <c r="L22" s="19"/>
      <c r="M22" s="20"/>
    </row>
    <row r="23" spans="2:13" s="290" customFormat="1" x14ac:dyDescent="0.25">
      <c r="B23" s="18"/>
      <c r="C23" s="19"/>
      <c r="D23" s="19"/>
      <c r="E23" s="19"/>
      <c r="F23" s="19"/>
      <c r="G23" s="19"/>
      <c r="H23" s="19"/>
      <c r="I23" s="19"/>
      <c r="J23" s="19"/>
      <c r="K23" s="19"/>
      <c r="L23" s="19"/>
      <c r="M23" s="20"/>
    </row>
    <row r="24" spans="2:13" x14ac:dyDescent="0.25">
      <c r="B24" s="18"/>
      <c r="C24" s="19" t="s">
        <v>1350</v>
      </c>
      <c r="D24" s="19"/>
      <c r="E24" s="19"/>
      <c r="F24" s="19"/>
      <c r="G24" s="19"/>
      <c r="H24" s="19"/>
      <c r="I24" s="19"/>
      <c r="J24" s="19"/>
      <c r="K24" s="19"/>
      <c r="L24" s="19"/>
      <c r="M24" s="20"/>
    </row>
    <row r="25" spans="2:13" hidden="1" x14ac:dyDescent="0.25">
      <c r="B25" s="18"/>
      <c r="C25" s="23" t="s">
        <v>1168</v>
      </c>
      <c r="D25" s="19"/>
      <c r="E25" s="19"/>
      <c r="F25" s="19"/>
      <c r="G25" s="23" t="s">
        <v>1363</v>
      </c>
      <c r="H25" s="19"/>
      <c r="I25" s="19"/>
      <c r="J25" s="19"/>
      <c r="K25" s="19"/>
      <c r="L25" s="19"/>
      <c r="M25" s="20"/>
    </row>
    <row r="26" spans="2:13" hidden="1" x14ac:dyDescent="0.25">
      <c r="B26" s="18"/>
      <c r="C26" s="26" t="s">
        <v>1169</v>
      </c>
      <c r="D26" s="19"/>
      <c r="E26" s="19"/>
      <c r="F26" s="19"/>
      <c r="G26" s="26" t="s">
        <v>1349</v>
      </c>
      <c r="H26" s="19"/>
      <c r="I26" s="19"/>
      <c r="J26" s="19"/>
      <c r="K26" s="19"/>
      <c r="L26" s="19"/>
      <c r="M26" s="20"/>
    </row>
    <row r="27" spans="2:13" x14ac:dyDescent="0.25">
      <c r="B27" s="18"/>
      <c r="C27" s="39" t="s">
        <v>1170</v>
      </c>
      <c r="D27" s="19"/>
      <c r="E27" s="19"/>
      <c r="F27" s="19"/>
      <c r="G27" s="39"/>
      <c r="H27" s="19"/>
      <c r="I27" s="19"/>
      <c r="J27" s="19"/>
      <c r="K27" s="19"/>
      <c r="L27" s="19"/>
      <c r="M27" s="20"/>
    </row>
    <row r="28" spans="2:13" ht="13.8" thickBot="1" x14ac:dyDescent="0.3">
      <c r="B28" s="24"/>
      <c r="C28" s="17"/>
      <c r="D28" s="17"/>
      <c r="E28" s="17"/>
      <c r="F28" s="17"/>
      <c r="G28" s="17"/>
      <c r="H28" s="17"/>
      <c r="I28" s="17"/>
      <c r="J28" s="17"/>
      <c r="K28" s="17"/>
      <c r="L28" s="17"/>
      <c r="M28" s="25"/>
    </row>
    <row r="29" spans="2:13" ht="13.8" thickTop="1" x14ac:dyDescent="0.25">
      <c r="C29" s="685" t="s">
        <v>1446</v>
      </c>
      <c r="D29" s="686"/>
    </row>
    <row r="31" spans="2:13" x14ac:dyDescent="0.25">
      <c r="F31" s="677"/>
      <c r="G31" s="677"/>
      <c r="H31" s="677"/>
      <c r="I31" s="677"/>
      <c r="J31" s="677"/>
      <c r="K31" s="677"/>
      <c r="L31" s="677"/>
    </row>
  </sheetData>
  <sheetProtection algorithmName="SHA-512" hashValue="EzdVKqyxD3bwqNRDKPQeax6Si5zjXPkWMejibDivNGRzAZHLYIbMX3aiwzOl0vgeI2MWEwscBZjA6ipRyUcYCw==" saltValue="amOj9mXdjXXqAih+E+uAcg==" spinCount="100000" sheet="1" objects="1" scenarios="1"/>
  <mergeCells count="3">
    <mergeCell ref="B1:M1"/>
    <mergeCell ref="C29:D29"/>
    <mergeCell ref="C8:F8"/>
  </mergeCells>
  <phoneticPr fontId="4" type="noConversion"/>
  <hyperlinks>
    <hyperlink ref="C27" r:id="rId1" xr:uid="{00000000-0004-0000-0000-000000000000}"/>
  </hyperlinks>
  <pageMargins left="0.25" right="0.25" top="0.75" bottom="0.75" header="0.3" footer="0.3"/>
  <pageSetup scale="82"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K70"/>
  <sheetViews>
    <sheetView workbookViewId="0">
      <selection activeCell="F19" sqref="F19:G19"/>
    </sheetView>
  </sheetViews>
  <sheetFormatPr defaultColWidth="9" defaultRowHeight="13.2" x14ac:dyDescent="0.25"/>
  <cols>
    <col min="1" max="1" width="1.6640625" style="31" customWidth="1"/>
    <col min="2" max="2" width="5.5546875" style="31" customWidth="1"/>
    <col min="3" max="3" width="9" style="31"/>
    <col min="4" max="4" width="5.44140625" style="31" customWidth="1"/>
    <col min="5" max="5" width="6.44140625" style="31" bestFit="1" customWidth="1"/>
    <col min="6" max="6" width="17.5546875" style="31" customWidth="1"/>
    <col min="7" max="7" width="16.88671875" style="31" customWidth="1"/>
    <col min="8" max="8" width="10.6640625" style="31" customWidth="1"/>
    <col min="9" max="9" width="13.109375" style="31" customWidth="1"/>
    <col min="10" max="10" width="11.88671875" style="31" customWidth="1"/>
    <col min="11" max="11" width="11.33203125" style="31" customWidth="1"/>
    <col min="12" max="12" width="1.6640625" style="31" customWidth="1"/>
    <col min="13" max="16384" width="9" style="31"/>
  </cols>
  <sheetData>
    <row r="1" spans="2:11" x14ac:dyDescent="0.25">
      <c r="B1" s="149">
        <f>'1'!J4</f>
        <v>0</v>
      </c>
      <c r="K1" s="150">
        <f>'1'!Q4</f>
        <v>0</v>
      </c>
    </row>
    <row r="3" spans="2:11" ht="15.6" x14ac:dyDescent="0.3">
      <c r="B3" s="48" t="s">
        <v>241</v>
      </c>
      <c r="C3" s="42"/>
      <c r="D3" s="42"/>
      <c r="E3" s="42"/>
      <c r="F3" s="42"/>
      <c r="G3" s="42"/>
      <c r="H3" s="42"/>
      <c r="I3" s="42"/>
      <c r="J3" s="42"/>
      <c r="K3" s="42"/>
    </row>
    <row r="4" spans="2:11" x14ac:dyDescent="0.25">
      <c r="B4" s="31" t="s">
        <v>284</v>
      </c>
    </row>
    <row r="5" spans="2:11" x14ac:dyDescent="0.25">
      <c r="B5" s="31" t="s">
        <v>291</v>
      </c>
    </row>
    <row r="6" spans="2:11" x14ac:dyDescent="0.25">
      <c r="B6" s="31" t="s">
        <v>540</v>
      </c>
    </row>
    <row r="7" spans="2:11" ht="4.6500000000000004" customHeight="1" x14ac:dyDescent="0.25"/>
    <row r="8" spans="2:11" x14ac:dyDescent="0.25">
      <c r="B8" s="829" t="s">
        <v>283</v>
      </c>
      <c r="C8" s="829"/>
      <c r="D8" s="829"/>
      <c r="E8" s="829"/>
      <c r="F8" s="829"/>
      <c r="G8" s="829"/>
      <c r="H8" s="829"/>
      <c r="I8" s="829"/>
      <c r="J8" s="829"/>
      <c r="K8" s="829"/>
    </row>
    <row r="9" spans="2:11" x14ac:dyDescent="0.25">
      <c r="B9" s="34" t="s">
        <v>259</v>
      </c>
      <c r="H9" s="34" t="s">
        <v>1004</v>
      </c>
    </row>
    <row r="10" spans="2:11" x14ac:dyDescent="0.25">
      <c r="B10" s="172" t="s">
        <v>251</v>
      </c>
      <c r="C10" s="31" t="s">
        <v>260</v>
      </c>
      <c r="H10" s="172">
        <v>1</v>
      </c>
      <c r="I10" s="49" t="s">
        <v>274</v>
      </c>
    </row>
    <row r="11" spans="2:11" x14ac:dyDescent="0.25">
      <c r="B11" s="172" t="s">
        <v>252</v>
      </c>
      <c r="C11" s="31" t="s">
        <v>1147</v>
      </c>
      <c r="H11" s="172">
        <v>2</v>
      </c>
      <c r="I11" s="49" t="s">
        <v>275</v>
      </c>
    </row>
    <row r="12" spans="2:11" x14ac:dyDescent="0.25">
      <c r="B12" s="172" t="s">
        <v>253</v>
      </c>
      <c r="C12" s="31" t="s">
        <v>261</v>
      </c>
      <c r="H12" s="172">
        <v>3</v>
      </c>
      <c r="I12" s="49" t="s">
        <v>276</v>
      </c>
    </row>
    <row r="13" spans="2:11" x14ac:dyDescent="0.25">
      <c r="B13" s="172" t="s">
        <v>254</v>
      </c>
      <c r="C13" s="31" t="s">
        <v>262</v>
      </c>
      <c r="H13" s="172">
        <v>4</v>
      </c>
      <c r="I13" s="49" t="s">
        <v>277</v>
      </c>
    </row>
    <row r="14" spans="2:11" x14ac:dyDescent="0.25">
      <c r="B14" s="172" t="s">
        <v>255</v>
      </c>
      <c r="C14" s="31" t="s">
        <v>263</v>
      </c>
      <c r="H14" s="172">
        <v>5</v>
      </c>
      <c r="I14" s="49" t="s">
        <v>278</v>
      </c>
    </row>
    <row r="15" spans="2:11" x14ac:dyDescent="0.25">
      <c r="B15" s="172" t="s">
        <v>256</v>
      </c>
      <c r="C15" s="31" t="s">
        <v>264</v>
      </c>
      <c r="H15" s="172">
        <v>6</v>
      </c>
      <c r="I15" s="49" t="s">
        <v>279</v>
      </c>
    </row>
    <row r="16" spans="2:11" x14ac:dyDescent="0.25">
      <c r="B16" s="172" t="s">
        <v>257</v>
      </c>
      <c r="C16" s="31" t="s">
        <v>265</v>
      </c>
    </row>
    <row r="17" spans="2:11" x14ac:dyDescent="0.25">
      <c r="B17" s="172" t="s">
        <v>258</v>
      </c>
      <c r="C17" s="31" t="s">
        <v>266</v>
      </c>
      <c r="H17" s="34" t="s">
        <v>280</v>
      </c>
    </row>
    <row r="18" spans="2:11" x14ac:dyDescent="0.25">
      <c r="B18" s="172" t="s">
        <v>268</v>
      </c>
      <c r="C18" s="31" t="s">
        <v>267</v>
      </c>
      <c r="H18" s="172" t="s">
        <v>273</v>
      </c>
      <c r="I18" s="31" t="s">
        <v>281</v>
      </c>
    </row>
    <row r="19" spans="2:11" x14ac:dyDescent="0.25">
      <c r="B19" s="172" t="s">
        <v>269</v>
      </c>
      <c r="C19" s="31" t="s">
        <v>272</v>
      </c>
      <c r="F19" s="839"/>
      <c r="G19" s="839"/>
      <c r="H19" s="172" t="s">
        <v>251</v>
      </c>
      <c r="I19" s="31" t="s">
        <v>282</v>
      </c>
    </row>
    <row r="20" spans="2:11" x14ac:dyDescent="0.25">
      <c r="B20" s="172" t="s">
        <v>270</v>
      </c>
      <c r="C20" s="31" t="s">
        <v>87</v>
      </c>
      <c r="D20" s="838"/>
      <c r="E20" s="838"/>
      <c r="F20" s="838"/>
      <c r="G20" s="838"/>
    </row>
    <row r="21" spans="2:11" x14ac:dyDescent="0.25">
      <c r="B21" s="172" t="s">
        <v>271</v>
      </c>
      <c r="C21" s="31" t="s">
        <v>87</v>
      </c>
      <c r="D21" s="838"/>
      <c r="E21" s="838"/>
      <c r="F21" s="838"/>
      <c r="G21" s="838"/>
    </row>
    <row r="23" spans="2:11" ht="28.5" customHeight="1" x14ac:dyDescent="0.25">
      <c r="C23" s="185" t="s">
        <v>242</v>
      </c>
      <c r="D23" s="185" t="s">
        <v>243</v>
      </c>
      <c r="E23" s="185" t="s">
        <v>244</v>
      </c>
      <c r="F23" s="185" t="s">
        <v>245</v>
      </c>
      <c r="G23" s="185" t="s">
        <v>246</v>
      </c>
      <c r="H23" s="185" t="s">
        <v>247</v>
      </c>
      <c r="I23" s="185" t="s">
        <v>248</v>
      </c>
      <c r="J23" s="185" t="s">
        <v>249</v>
      </c>
      <c r="K23" s="185" t="s">
        <v>250</v>
      </c>
    </row>
    <row r="24" spans="2:11" ht="18" customHeight="1" x14ac:dyDescent="0.25">
      <c r="B24" s="355">
        <v>1</v>
      </c>
      <c r="C24" s="355" t="s">
        <v>251</v>
      </c>
      <c r="D24" s="315" t="s">
        <v>318</v>
      </c>
      <c r="E24" s="355" t="s">
        <v>273</v>
      </c>
      <c r="F24" s="92"/>
      <c r="G24" s="186"/>
      <c r="H24" s="187"/>
      <c r="I24" s="188"/>
      <c r="J24" s="188"/>
      <c r="K24" s="189"/>
    </row>
    <row r="25" spans="2:11" ht="18" customHeight="1" x14ac:dyDescent="0.25">
      <c r="B25" s="355">
        <v>2</v>
      </c>
      <c r="C25" s="369" t="s">
        <v>252</v>
      </c>
      <c r="D25" s="315" t="s">
        <v>318</v>
      </c>
      <c r="E25" s="369" t="s">
        <v>273</v>
      </c>
      <c r="F25" s="15"/>
      <c r="G25" s="186"/>
      <c r="H25" s="187"/>
      <c r="I25" s="188"/>
      <c r="J25" s="188"/>
      <c r="K25" s="189"/>
    </row>
    <row r="26" spans="2:11" ht="18" customHeight="1" x14ac:dyDescent="0.25">
      <c r="B26" s="355">
        <v>3</v>
      </c>
      <c r="C26" s="343"/>
      <c r="D26" s="314"/>
      <c r="E26" s="343"/>
      <c r="F26" s="15"/>
      <c r="G26" s="190" t="str">
        <f t="shared" ref="G26:G33" si="0">IF(I26=0,"",ROUND(PMT(H26/12,I26*12,-F26)*12,2))</f>
        <v/>
      </c>
      <c r="H26" s="16"/>
      <c r="I26" s="8"/>
      <c r="J26" s="8"/>
      <c r="K26" s="348"/>
    </row>
    <row r="27" spans="2:11" ht="18" customHeight="1" x14ac:dyDescent="0.25">
      <c r="B27" s="355">
        <v>4</v>
      </c>
      <c r="C27" s="343"/>
      <c r="D27" s="314"/>
      <c r="E27" s="343"/>
      <c r="F27" s="15"/>
      <c r="G27" s="190" t="str">
        <f t="shared" si="0"/>
        <v/>
      </c>
      <c r="H27" s="16"/>
      <c r="I27" s="8"/>
      <c r="J27" s="8"/>
      <c r="K27" s="348"/>
    </row>
    <row r="28" spans="2:11" ht="18" customHeight="1" x14ac:dyDescent="0.25">
      <c r="B28" s="355">
        <v>5</v>
      </c>
      <c r="C28" s="343"/>
      <c r="D28" s="314"/>
      <c r="E28" s="343"/>
      <c r="F28" s="15"/>
      <c r="G28" s="190" t="str">
        <f t="shared" si="0"/>
        <v/>
      </c>
      <c r="H28" s="16"/>
      <c r="I28" s="8"/>
      <c r="J28" s="8"/>
      <c r="K28" s="348"/>
    </row>
    <row r="29" spans="2:11" ht="18" customHeight="1" x14ac:dyDescent="0.25">
      <c r="B29" s="355">
        <v>6</v>
      </c>
      <c r="C29" s="343"/>
      <c r="D29" s="314"/>
      <c r="E29" s="343"/>
      <c r="F29" s="15"/>
      <c r="G29" s="190" t="str">
        <f t="shared" si="0"/>
        <v/>
      </c>
      <c r="H29" s="16"/>
      <c r="I29" s="8"/>
      <c r="J29" s="8"/>
      <c r="K29" s="348"/>
    </row>
    <row r="30" spans="2:11" ht="18" customHeight="1" x14ac:dyDescent="0.25">
      <c r="B30" s="355">
        <v>7</v>
      </c>
      <c r="C30" s="343"/>
      <c r="D30" s="314"/>
      <c r="E30" s="343"/>
      <c r="F30" s="15"/>
      <c r="G30" s="190" t="str">
        <f t="shared" si="0"/>
        <v/>
      </c>
      <c r="H30" s="16"/>
      <c r="I30" s="8"/>
      <c r="J30" s="8"/>
      <c r="K30" s="348"/>
    </row>
    <row r="31" spans="2:11" ht="18" customHeight="1" x14ac:dyDescent="0.25">
      <c r="B31" s="355">
        <v>8</v>
      </c>
      <c r="C31" s="343"/>
      <c r="D31" s="314"/>
      <c r="E31" s="343"/>
      <c r="F31" s="15"/>
      <c r="G31" s="190" t="str">
        <f t="shared" si="0"/>
        <v/>
      </c>
      <c r="H31" s="16"/>
      <c r="I31" s="8"/>
      <c r="J31" s="8"/>
      <c r="K31" s="348"/>
    </row>
    <row r="32" spans="2:11" ht="18" customHeight="1" x14ac:dyDescent="0.25">
      <c r="B32" s="355">
        <v>9</v>
      </c>
      <c r="C32" s="343"/>
      <c r="D32" s="314"/>
      <c r="E32" s="343"/>
      <c r="F32" s="15"/>
      <c r="G32" s="190" t="str">
        <f t="shared" si="0"/>
        <v/>
      </c>
      <c r="H32" s="16"/>
      <c r="I32" s="8"/>
      <c r="J32" s="8"/>
      <c r="K32" s="348"/>
    </row>
    <row r="33" spans="2:11" ht="18" customHeight="1" x14ac:dyDescent="0.25">
      <c r="B33" s="355">
        <v>10</v>
      </c>
      <c r="C33" s="343"/>
      <c r="D33" s="314"/>
      <c r="E33" s="343"/>
      <c r="F33" s="15"/>
      <c r="G33" s="190" t="str">
        <f t="shared" si="0"/>
        <v/>
      </c>
      <c r="H33" s="16"/>
      <c r="I33" s="8"/>
      <c r="J33" s="8"/>
      <c r="K33" s="348"/>
    </row>
    <row r="34" spans="2:11" ht="5.25" customHeight="1" x14ac:dyDescent="0.25"/>
    <row r="35" spans="2:11" x14ac:dyDescent="0.25">
      <c r="D35" s="34"/>
      <c r="E35" s="34" t="s">
        <v>285</v>
      </c>
      <c r="F35" s="168">
        <f>SUM(F24:F33)</f>
        <v>0</v>
      </c>
      <c r="G35" s="168">
        <f>SUM(G25:G33)</f>
        <v>0</v>
      </c>
    </row>
    <row r="37" spans="2:11" x14ac:dyDescent="0.25">
      <c r="B37" s="34" t="s">
        <v>412</v>
      </c>
    </row>
    <row r="38" spans="2:11" ht="4.6500000000000004" customHeight="1" x14ac:dyDescent="0.25"/>
    <row r="39" spans="2:11" x14ac:dyDescent="0.25">
      <c r="B39" s="173">
        <f>B24</f>
        <v>1</v>
      </c>
      <c r="C39" s="836" t="s">
        <v>287</v>
      </c>
      <c r="D39" s="837"/>
      <c r="E39" s="151" t="str">
        <f>C24</f>
        <v>A</v>
      </c>
      <c r="F39" s="114" t="s">
        <v>286</v>
      </c>
      <c r="G39" s="693"/>
      <c r="H39" s="694"/>
      <c r="I39" s="694"/>
      <c r="J39" s="694"/>
      <c r="K39" s="695"/>
    </row>
    <row r="40" spans="2:11" x14ac:dyDescent="0.25">
      <c r="B40" s="833" t="s">
        <v>288</v>
      </c>
      <c r="C40" s="835"/>
      <c r="D40" s="693"/>
      <c r="E40" s="694"/>
      <c r="F40" s="694"/>
      <c r="G40" s="694"/>
      <c r="H40" s="694"/>
      <c r="I40" s="694"/>
      <c r="J40" s="694"/>
      <c r="K40" s="695"/>
    </row>
    <row r="41" spans="2:11" x14ac:dyDescent="0.25">
      <c r="B41" s="833" t="s">
        <v>289</v>
      </c>
      <c r="C41" s="834"/>
      <c r="D41" s="835"/>
      <c r="E41" s="693"/>
      <c r="F41" s="694"/>
      <c r="G41" s="695"/>
      <c r="H41" s="833" t="s">
        <v>290</v>
      </c>
      <c r="I41" s="835"/>
      <c r="J41" s="741"/>
      <c r="K41" s="743"/>
    </row>
    <row r="42" spans="2:11" x14ac:dyDescent="0.25">
      <c r="B42" s="173">
        <f>B25</f>
        <v>2</v>
      </c>
      <c r="C42" s="833" t="s">
        <v>287</v>
      </c>
      <c r="D42" s="835"/>
      <c r="E42" s="151" t="str">
        <f>C25</f>
        <v>B</v>
      </c>
      <c r="F42" s="114" t="s">
        <v>286</v>
      </c>
      <c r="G42" s="693"/>
      <c r="H42" s="694"/>
      <c r="I42" s="694"/>
      <c r="J42" s="694"/>
      <c r="K42" s="695"/>
    </row>
    <row r="43" spans="2:11" x14ac:dyDescent="0.25">
      <c r="B43" s="833" t="s">
        <v>288</v>
      </c>
      <c r="C43" s="835"/>
      <c r="D43" s="693"/>
      <c r="E43" s="694"/>
      <c r="F43" s="694"/>
      <c r="G43" s="694"/>
      <c r="H43" s="694"/>
      <c r="I43" s="694"/>
      <c r="J43" s="694"/>
      <c r="K43" s="695"/>
    </row>
    <row r="44" spans="2:11" x14ac:dyDescent="0.25">
      <c r="B44" s="833" t="s">
        <v>289</v>
      </c>
      <c r="C44" s="834"/>
      <c r="D44" s="835"/>
      <c r="E44" s="693"/>
      <c r="F44" s="694"/>
      <c r="G44" s="695"/>
      <c r="H44" s="833" t="s">
        <v>290</v>
      </c>
      <c r="I44" s="835"/>
      <c r="J44" s="741"/>
      <c r="K44" s="743"/>
    </row>
    <row r="45" spans="2:11" x14ac:dyDescent="0.25">
      <c r="B45" s="173">
        <f>B26</f>
        <v>3</v>
      </c>
      <c r="C45" s="833" t="s">
        <v>287</v>
      </c>
      <c r="D45" s="835"/>
      <c r="E45" s="151">
        <f>C26</f>
        <v>0</v>
      </c>
      <c r="F45" s="114" t="s">
        <v>286</v>
      </c>
      <c r="G45" s="693"/>
      <c r="H45" s="694"/>
      <c r="I45" s="694"/>
      <c r="J45" s="694"/>
      <c r="K45" s="695"/>
    </row>
    <row r="46" spans="2:11" x14ac:dyDescent="0.25">
      <c r="B46" s="833" t="s">
        <v>288</v>
      </c>
      <c r="C46" s="835"/>
      <c r="D46" s="693"/>
      <c r="E46" s="694"/>
      <c r="F46" s="694"/>
      <c r="G46" s="694"/>
      <c r="H46" s="694"/>
      <c r="I46" s="694"/>
      <c r="J46" s="694"/>
      <c r="K46" s="695"/>
    </row>
    <row r="47" spans="2:11" x14ac:dyDescent="0.25">
      <c r="B47" s="833" t="s">
        <v>289</v>
      </c>
      <c r="C47" s="834"/>
      <c r="D47" s="835"/>
      <c r="E47" s="693"/>
      <c r="F47" s="694"/>
      <c r="G47" s="695"/>
      <c r="H47" s="833" t="s">
        <v>290</v>
      </c>
      <c r="I47" s="835"/>
      <c r="J47" s="741"/>
      <c r="K47" s="743"/>
    </row>
    <row r="48" spans="2:11" x14ac:dyDescent="0.25">
      <c r="B48" s="173">
        <f>B27</f>
        <v>4</v>
      </c>
      <c r="C48" s="833" t="s">
        <v>287</v>
      </c>
      <c r="D48" s="835"/>
      <c r="E48" s="151">
        <f>C27</f>
        <v>0</v>
      </c>
      <c r="F48" s="114" t="s">
        <v>286</v>
      </c>
      <c r="G48" s="693"/>
      <c r="H48" s="694"/>
      <c r="I48" s="694"/>
      <c r="J48" s="694"/>
      <c r="K48" s="695"/>
    </row>
    <row r="49" spans="2:11" x14ac:dyDescent="0.25">
      <c r="B49" s="833" t="s">
        <v>288</v>
      </c>
      <c r="C49" s="835"/>
      <c r="D49" s="693"/>
      <c r="E49" s="694"/>
      <c r="F49" s="694"/>
      <c r="G49" s="694"/>
      <c r="H49" s="694"/>
      <c r="I49" s="694"/>
      <c r="J49" s="694"/>
      <c r="K49" s="695"/>
    </row>
    <row r="50" spans="2:11" x14ac:dyDescent="0.25">
      <c r="B50" s="833" t="s">
        <v>289</v>
      </c>
      <c r="C50" s="834"/>
      <c r="D50" s="835"/>
      <c r="E50" s="693"/>
      <c r="F50" s="694"/>
      <c r="G50" s="695"/>
      <c r="H50" s="833" t="s">
        <v>290</v>
      </c>
      <c r="I50" s="835"/>
      <c r="J50" s="741"/>
      <c r="K50" s="743"/>
    </row>
    <row r="51" spans="2:11" x14ac:dyDescent="0.25">
      <c r="B51" s="173">
        <f>B28</f>
        <v>5</v>
      </c>
      <c r="C51" s="833" t="s">
        <v>287</v>
      </c>
      <c r="D51" s="835"/>
      <c r="E51" s="151">
        <f>C28</f>
        <v>0</v>
      </c>
      <c r="F51" s="114" t="s">
        <v>286</v>
      </c>
      <c r="G51" s="693"/>
      <c r="H51" s="694"/>
      <c r="I51" s="694"/>
      <c r="J51" s="694"/>
      <c r="K51" s="695"/>
    </row>
    <row r="52" spans="2:11" x14ac:dyDescent="0.25">
      <c r="B52" s="833" t="s">
        <v>288</v>
      </c>
      <c r="C52" s="835"/>
      <c r="D52" s="693"/>
      <c r="E52" s="694"/>
      <c r="F52" s="694"/>
      <c r="G52" s="694"/>
      <c r="H52" s="694"/>
      <c r="I52" s="694"/>
      <c r="J52" s="694"/>
      <c r="K52" s="695"/>
    </row>
    <row r="53" spans="2:11" x14ac:dyDescent="0.25">
      <c r="B53" s="833" t="s">
        <v>289</v>
      </c>
      <c r="C53" s="834"/>
      <c r="D53" s="835"/>
      <c r="E53" s="693"/>
      <c r="F53" s="694"/>
      <c r="G53" s="695"/>
      <c r="H53" s="833" t="s">
        <v>290</v>
      </c>
      <c r="I53" s="835"/>
      <c r="J53" s="741"/>
      <c r="K53" s="743"/>
    </row>
    <row r="54" spans="2:11" x14ac:dyDescent="0.25">
      <c r="B54" s="173">
        <f>B29</f>
        <v>6</v>
      </c>
      <c r="C54" s="833" t="s">
        <v>287</v>
      </c>
      <c r="D54" s="835"/>
      <c r="E54" s="151">
        <f>C29</f>
        <v>0</v>
      </c>
      <c r="F54" s="114" t="s">
        <v>286</v>
      </c>
      <c r="G54" s="693"/>
      <c r="H54" s="694"/>
      <c r="I54" s="694"/>
      <c r="J54" s="694"/>
      <c r="K54" s="695"/>
    </row>
    <row r="55" spans="2:11" x14ac:dyDescent="0.25">
      <c r="B55" s="833" t="s">
        <v>288</v>
      </c>
      <c r="C55" s="835"/>
      <c r="D55" s="693"/>
      <c r="E55" s="694"/>
      <c r="F55" s="694"/>
      <c r="G55" s="694"/>
      <c r="H55" s="694"/>
      <c r="I55" s="694"/>
      <c r="J55" s="694"/>
      <c r="K55" s="695"/>
    </row>
    <row r="56" spans="2:11" x14ac:dyDescent="0.25">
      <c r="B56" s="833" t="s">
        <v>289</v>
      </c>
      <c r="C56" s="834"/>
      <c r="D56" s="835"/>
      <c r="E56" s="693"/>
      <c r="F56" s="694"/>
      <c r="G56" s="695"/>
      <c r="H56" s="833" t="s">
        <v>290</v>
      </c>
      <c r="I56" s="835"/>
      <c r="J56" s="741"/>
      <c r="K56" s="743"/>
    </row>
    <row r="57" spans="2:11" x14ac:dyDescent="0.25">
      <c r="B57" s="191">
        <f>B30</f>
        <v>7</v>
      </c>
      <c r="C57" s="840" t="s">
        <v>287</v>
      </c>
      <c r="D57" s="841"/>
      <c r="E57" s="192">
        <f>C30</f>
        <v>0</v>
      </c>
      <c r="F57" s="82" t="s">
        <v>286</v>
      </c>
      <c r="G57" s="693"/>
      <c r="H57" s="694"/>
      <c r="I57" s="694"/>
      <c r="J57" s="694"/>
      <c r="K57" s="695"/>
    </row>
    <row r="58" spans="2:11" x14ac:dyDescent="0.25">
      <c r="B58" s="833" t="s">
        <v>288</v>
      </c>
      <c r="C58" s="835"/>
      <c r="D58" s="693"/>
      <c r="E58" s="694"/>
      <c r="F58" s="694"/>
      <c r="G58" s="694"/>
      <c r="H58" s="694"/>
      <c r="I58" s="694"/>
      <c r="J58" s="694"/>
      <c r="K58" s="695"/>
    </row>
    <row r="59" spans="2:11" x14ac:dyDescent="0.25">
      <c r="B59" s="833" t="s">
        <v>289</v>
      </c>
      <c r="C59" s="834"/>
      <c r="D59" s="835"/>
      <c r="E59" s="693"/>
      <c r="F59" s="694"/>
      <c r="G59" s="695"/>
      <c r="H59" s="833" t="s">
        <v>290</v>
      </c>
      <c r="I59" s="835"/>
      <c r="J59" s="741"/>
      <c r="K59" s="743"/>
    </row>
    <row r="60" spans="2:11" x14ac:dyDescent="0.25">
      <c r="B60" s="173">
        <f>B31</f>
        <v>8</v>
      </c>
      <c r="C60" s="833" t="s">
        <v>287</v>
      </c>
      <c r="D60" s="835"/>
      <c r="E60" s="151">
        <f>C31</f>
        <v>0</v>
      </c>
      <c r="F60" s="114" t="s">
        <v>286</v>
      </c>
      <c r="G60" s="693"/>
      <c r="H60" s="694"/>
      <c r="I60" s="694"/>
      <c r="J60" s="694"/>
      <c r="K60" s="695"/>
    </row>
    <row r="61" spans="2:11" x14ac:dyDescent="0.25">
      <c r="B61" s="833" t="s">
        <v>288</v>
      </c>
      <c r="C61" s="835"/>
      <c r="D61" s="693"/>
      <c r="E61" s="694"/>
      <c r="F61" s="694"/>
      <c r="G61" s="694"/>
      <c r="H61" s="694"/>
      <c r="I61" s="694"/>
      <c r="J61" s="694"/>
      <c r="K61" s="695"/>
    </row>
    <row r="62" spans="2:11" x14ac:dyDescent="0.25">
      <c r="B62" s="833" t="s">
        <v>289</v>
      </c>
      <c r="C62" s="834"/>
      <c r="D62" s="835"/>
      <c r="E62" s="693"/>
      <c r="F62" s="694"/>
      <c r="G62" s="695"/>
      <c r="H62" s="833" t="s">
        <v>290</v>
      </c>
      <c r="I62" s="835"/>
      <c r="J62" s="741"/>
      <c r="K62" s="743"/>
    </row>
    <row r="63" spans="2:11" x14ac:dyDescent="0.25">
      <c r="B63" s="173">
        <f>B32</f>
        <v>9</v>
      </c>
      <c r="C63" s="833" t="s">
        <v>287</v>
      </c>
      <c r="D63" s="835"/>
      <c r="E63" s="151">
        <f>C32</f>
        <v>0</v>
      </c>
      <c r="F63" s="114" t="s">
        <v>286</v>
      </c>
      <c r="G63" s="693"/>
      <c r="H63" s="694"/>
      <c r="I63" s="694"/>
      <c r="J63" s="694"/>
      <c r="K63" s="695"/>
    </row>
    <row r="64" spans="2:11" x14ac:dyDescent="0.25">
      <c r="B64" s="833" t="s">
        <v>288</v>
      </c>
      <c r="C64" s="835"/>
      <c r="D64" s="693"/>
      <c r="E64" s="694"/>
      <c r="F64" s="694"/>
      <c r="G64" s="694"/>
      <c r="H64" s="694"/>
      <c r="I64" s="694"/>
      <c r="J64" s="694"/>
      <c r="K64" s="695"/>
    </row>
    <row r="65" spans="2:11" x14ac:dyDescent="0.25">
      <c r="B65" s="833" t="s">
        <v>289</v>
      </c>
      <c r="C65" s="834"/>
      <c r="D65" s="835"/>
      <c r="E65" s="693"/>
      <c r="F65" s="694"/>
      <c r="G65" s="695"/>
      <c r="H65" s="833" t="s">
        <v>290</v>
      </c>
      <c r="I65" s="835"/>
      <c r="J65" s="741"/>
      <c r="K65" s="743"/>
    </row>
    <row r="66" spans="2:11" x14ac:dyDescent="0.25">
      <c r="B66" s="173">
        <f>B33</f>
        <v>10</v>
      </c>
      <c r="C66" s="833" t="s">
        <v>287</v>
      </c>
      <c r="D66" s="835"/>
      <c r="E66" s="151">
        <f>C33</f>
        <v>0</v>
      </c>
      <c r="F66" s="114" t="s">
        <v>286</v>
      </c>
      <c r="G66" s="693"/>
      <c r="H66" s="694"/>
      <c r="I66" s="694"/>
      <c r="J66" s="694"/>
      <c r="K66" s="695"/>
    </row>
    <row r="67" spans="2:11" x14ac:dyDescent="0.25">
      <c r="B67" s="833" t="s">
        <v>288</v>
      </c>
      <c r="C67" s="835"/>
      <c r="D67" s="693"/>
      <c r="E67" s="694"/>
      <c r="F67" s="694"/>
      <c r="G67" s="694"/>
      <c r="H67" s="694"/>
      <c r="I67" s="694"/>
      <c r="J67" s="694"/>
      <c r="K67" s="695"/>
    </row>
    <row r="68" spans="2:11" x14ac:dyDescent="0.25">
      <c r="B68" s="833" t="s">
        <v>289</v>
      </c>
      <c r="C68" s="834"/>
      <c r="D68" s="835"/>
      <c r="E68" s="693"/>
      <c r="F68" s="694"/>
      <c r="G68" s="695"/>
      <c r="H68" s="833" t="s">
        <v>290</v>
      </c>
      <c r="I68" s="835"/>
      <c r="J68" s="741"/>
      <c r="K68" s="743"/>
    </row>
    <row r="69" spans="2:11" ht="4.6500000000000004" customHeight="1" thickBot="1" x14ac:dyDescent="0.3">
      <c r="B69" s="61"/>
      <c r="C69" s="61"/>
      <c r="D69" s="61"/>
      <c r="E69" s="61"/>
      <c r="F69" s="61"/>
      <c r="G69" s="61"/>
      <c r="H69" s="61"/>
      <c r="I69" s="61"/>
      <c r="J69" s="61"/>
      <c r="K69" s="61"/>
    </row>
    <row r="70" spans="2:11" ht="13.8" thickTop="1" x14ac:dyDescent="0.25">
      <c r="B70" s="550" t="str">
        <f>Guide!$C$29</f>
        <v>For year: 2023</v>
      </c>
      <c r="K70" s="401" t="s">
        <v>239</v>
      </c>
    </row>
  </sheetData>
  <sheetProtection algorithmName="SHA-512" hashValue="wEnxptlBzZnHhPYQ1z6RG0ePQFPl3rNKvAqgOfAF4HNJ2nSGXBSqjoPeVoUhbaY6wkEajE5wv+3LHT4z0EiL0Q==" saltValue="iFFuLNEBcho35r92YVTgzw==" spinCount="100000" sheet="1" objects="1" scenarios="1"/>
  <mergeCells count="84">
    <mergeCell ref="B68:D68"/>
    <mergeCell ref="E68:G68"/>
    <mergeCell ref="H68:I68"/>
    <mergeCell ref="C63:D63"/>
    <mergeCell ref="H65:I65"/>
    <mergeCell ref="G63:K63"/>
    <mergeCell ref="J68:K68"/>
    <mergeCell ref="C66:D66"/>
    <mergeCell ref="B67:C67"/>
    <mergeCell ref="D67:K67"/>
    <mergeCell ref="G66:K66"/>
    <mergeCell ref="B65:D65"/>
    <mergeCell ref="J65:K65"/>
    <mergeCell ref="E65:G65"/>
    <mergeCell ref="B62:D62"/>
    <mergeCell ref="E62:G62"/>
    <mergeCell ref="H62:I62"/>
    <mergeCell ref="J62:K62"/>
    <mergeCell ref="J59:K59"/>
    <mergeCell ref="G60:K60"/>
    <mergeCell ref="B59:D59"/>
    <mergeCell ref="H59:I59"/>
    <mergeCell ref="B61:C61"/>
    <mergeCell ref="D61:K61"/>
    <mergeCell ref="C54:D54"/>
    <mergeCell ref="B64:C64"/>
    <mergeCell ref="D64:K64"/>
    <mergeCell ref="G57:K57"/>
    <mergeCell ref="D55:K55"/>
    <mergeCell ref="B56:D56"/>
    <mergeCell ref="E56:G56"/>
    <mergeCell ref="H56:I56"/>
    <mergeCell ref="J56:K56"/>
    <mergeCell ref="B55:C55"/>
    <mergeCell ref="C57:D57"/>
    <mergeCell ref="C60:D60"/>
    <mergeCell ref="G54:K54"/>
    <mergeCell ref="B58:C58"/>
    <mergeCell ref="E59:G59"/>
    <mergeCell ref="D58:K58"/>
    <mergeCell ref="C48:D48"/>
    <mergeCell ref="B49:C49"/>
    <mergeCell ref="D49:K49"/>
    <mergeCell ref="B50:D50"/>
    <mergeCell ref="E50:G50"/>
    <mergeCell ref="H50:I50"/>
    <mergeCell ref="J50:K50"/>
    <mergeCell ref="G48:K48"/>
    <mergeCell ref="C51:D51"/>
    <mergeCell ref="B52:C52"/>
    <mergeCell ref="D52:K52"/>
    <mergeCell ref="B53:D53"/>
    <mergeCell ref="E53:G53"/>
    <mergeCell ref="H53:I53"/>
    <mergeCell ref="J53:K53"/>
    <mergeCell ref="G51:K51"/>
    <mergeCell ref="G45:K45"/>
    <mergeCell ref="C42:D42"/>
    <mergeCell ref="B43:C43"/>
    <mergeCell ref="D43:K43"/>
    <mergeCell ref="B44:D44"/>
    <mergeCell ref="E44:G44"/>
    <mergeCell ref="H44:I44"/>
    <mergeCell ref="J44:K44"/>
    <mergeCell ref="G42:K42"/>
    <mergeCell ref="C45:D45"/>
    <mergeCell ref="B46:C46"/>
    <mergeCell ref="D46:K46"/>
    <mergeCell ref="B47:D47"/>
    <mergeCell ref="E47:G47"/>
    <mergeCell ref="H47:I47"/>
    <mergeCell ref="J47:K47"/>
    <mergeCell ref="B8:K8"/>
    <mergeCell ref="G39:K39"/>
    <mergeCell ref="B41:D41"/>
    <mergeCell ref="E41:G41"/>
    <mergeCell ref="J41:K41"/>
    <mergeCell ref="H41:I41"/>
    <mergeCell ref="D40:K40"/>
    <mergeCell ref="C39:D39"/>
    <mergeCell ref="B40:C40"/>
    <mergeCell ref="D20:G20"/>
    <mergeCell ref="D21:G21"/>
    <mergeCell ref="F19:G19"/>
  </mergeCells>
  <phoneticPr fontId="4" type="noConversion"/>
  <dataValidations count="4">
    <dataValidation type="list" allowBlank="1" showInputMessage="1" showErrorMessage="1" sqref="C26:C33" xr:uid="{00000000-0002-0000-0A00-000000000000}">
      <formula1>"A,B,C,D,E,F,G,H,I,J,K,L"</formula1>
    </dataValidation>
    <dataValidation type="list" allowBlank="1" showInputMessage="1" showErrorMessage="1" sqref="D26:D33" xr:uid="{00000000-0002-0000-0A00-000001000000}">
      <formula1>"1,2,3,4,5,6"</formula1>
    </dataValidation>
    <dataValidation type="list" allowBlank="1" showInputMessage="1" showErrorMessage="1" sqref="E26:E33" xr:uid="{00000000-0002-0000-0A00-000002000000}">
      <formula1>"R,A"</formula1>
    </dataValidation>
    <dataValidation type="list" allowBlank="1" showInputMessage="1" showErrorMessage="1" sqref="K26:K33" xr:uid="{00000000-0002-0000-0A00-000003000000}">
      <formula1>"Y,N"</formula1>
    </dataValidation>
  </dataValidations>
  <printOptions horizontalCentered="1"/>
  <pageMargins left="0.25" right="0.25" top="0.75" bottom="0.75" header="0.3" footer="0.3"/>
  <pageSetup scale="74" orientation="portrait" r:id="rId1"/>
  <headerFooter alignWithMargins="0">
    <oddHeader>&amp;C&amp;"Arial,Bold"Low-Income Housing Tax Credit / Tax Exempt Bond Application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M106"/>
  <sheetViews>
    <sheetView workbookViewId="0">
      <selection activeCell="E24" sqref="E24"/>
    </sheetView>
  </sheetViews>
  <sheetFormatPr defaultColWidth="9" defaultRowHeight="13.2" x14ac:dyDescent="0.25"/>
  <cols>
    <col min="1" max="1" width="1.6640625" style="31" customWidth="1"/>
    <col min="2" max="2" width="4.44140625" style="31" customWidth="1"/>
    <col min="3" max="3" width="17" style="31" customWidth="1"/>
    <col min="4" max="4" width="24" style="31" customWidth="1"/>
    <col min="5" max="5" width="18.33203125" style="31" customWidth="1"/>
    <col min="6" max="6" width="15.33203125" style="31" customWidth="1"/>
    <col min="7" max="7" width="13.6640625" style="31" customWidth="1"/>
    <col min="8" max="8" width="16" style="31" customWidth="1"/>
    <col min="9" max="9" width="16.33203125" style="31" customWidth="1"/>
    <col min="10" max="10" width="1.6640625" style="31" customWidth="1"/>
    <col min="11" max="11" width="16.44140625" style="31" bestFit="1" customWidth="1"/>
    <col min="12" max="12" width="18.33203125" style="31" customWidth="1"/>
    <col min="13" max="16384" width="9" style="31"/>
  </cols>
  <sheetData>
    <row r="1" spans="2:12" x14ac:dyDescent="0.25">
      <c r="C1" s="351">
        <f>'1'!J4</f>
        <v>0</v>
      </c>
      <c r="D1" s="34"/>
      <c r="I1" s="199">
        <f>'1'!Q4</f>
        <v>0</v>
      </c>
    </row>
    <row r="3" spans="2:12" ht="15.6" x14ac:dyDescent="0.3">
      <c r="C3" s="48" t="s">
        <v>295</v>
      </c>
      <c r="D3" s="48"/>
      <c r="E3" s="42"/>
      <c r="F3" s="42"/>
      <c r="G3" s="42"/>
      <c r="H3" s="42"/>
      <c r="I3" s="42"/>
    </row>
    <row r="4" spans="2:12" ht="4.6500000000000004" customHeight="1" x14ac:dyDescent="0.25"/>
    <row r="5" spans="2:12" x14ac:dyDescent="0.25">
      <c r="C5" s="86"/>
      <c r="D5" s="86"/>
      <c r="E5" s="844" t="s">
        <v>26</v>
      </c>
      <c r="F5" s="845" t="s">
        <v>28</v>
      </c>
      <c r="G5" s="842" t="s">
        <v>575</v>
      </c>
      <c r="H5" s="843"/>
      <c r="I5" s="2"/>
      <c r="K5" s="200" t="s">
        <v>427</v>
      </c>
      <c r="L5" s="201"/>
    </row>
    <row r="6" spans="2:12" x14ac:dyDescent="0.25">
      <c r="C6" s="86"/>
      <c r="D6" s="86"/>
      <c r="E6" s="844"/>
      <c r="F6" s="846"/>
      <c r="G6" s="356" t="s">
        <v>27</v>
      </c>
      <c r="H6" s="356" t="s">
        <v>28</v>
      </c>
      <c r="I6" s="3" t="s">
        <v>173</v>
      </c>
      <c r="K6" s="202" t="s">
        <v>428</v>
      </c>
      <c r="L6" s="203" t="s">
        <v>429</v>
      </c>
    </row>
    <row r="7" spans="2:12" ht="4.6500000000000004" customHeight="1" x14ac:dyDescent="0.25">
      <c r="C7" s="86"/>
      <c r="D7" s="86"/>
      <c r="I7" s="1"/>
    </row>
    <row r="8" spans="2:12" x14ac:dyDescent="0.25">
      <c r="C8" s="251" t="s">
        <v>293</v>
      </c>
      <c r="D8" s="252"/>
      <c r="E8" s="252"/>
      <c r="F8" s="252"/>
      <c r="G8" s="252"/>
      <c r="H8" s="252"/>
      <c r="I8" s="253"/>
    </row>
    <row r="9" spans="2:12" x14ac:dyDescent="0.25">
      <c r="B9" s="172">
        <v>1</v>
      </c>
      <c r="C9" s="254" t="s">
        <v>623</v>
      </c>
      <c r="D9" s="250"/>
      <c r="E9" s="93"/>
      <c r="F9" s="94"/>
      <c r="G9" s="94"/>
      <c r="H9" s="94"/>
      <c r="I9" s="95">
        <f>SUM(E9:H9)</f>
        <v>0</v>
      </c>
    </row>
    <row r="10" spans="2:12" x14ac:dyDescent="0.25">
      <c r="B10" s="172">
        <f>B9+1</f>
        <v>2</v>
      </c>
      <c r="C10" s="254" t="s">
        <v>898</v>
      </c>
      <c r="D10" s="250"/>
      <c r="E10" s="94"/>
      <c r="F10" s="94"/>
      <c r="G10" s="94"/>
      <c r="H10" s="94"/>
      <c r="I10" s="95">
        <f>SUM(E10:H10)</f>
        <v>0</v>
      </c>
    </row>
    <row r="11" spans="2:12" x14ac:dyDescent="0.25">
      <c r="B11" s="172">
        <f>B10+1</f>
        <v>3</v>
      </c>
      <c r="C11" s="175" t="s">
        <v>87</v>
      </c>
      <c r="D11" s="347"/>
      <c r="E11" s="94"/>
      <c r="F11" s="94"/>
      <c r="G11" s="94"/>
      <c r="H11" s="94"/>
      <c r="I11" s="95">
        <f>SUM(E11:H11)</f>
        <v>0</v>
      </c>
    </row>
    <row r="12" spans="2:12" x14ac:dyDescent="0.25">
      <c r="B12" s="172"/>
      <c r="C12" s="255" t="s">
        <v>899</v>
      </c>
      <c r="D12" s="256"/>
      <c r="E12" s="96">
        <f>SUM(E9:E11)</f>
        <v>0</v>
      </c>
      <c r="F12" s="96">
        <f>SUM(F9:F11)</f>
        <v>0</v>
      </c>
      <c r="G12" s="96">
        <f>SUM(G9:G11)</f>
        <v>0</v>
      </c>
      <c r="H12" s="96">
        <f>SUM(H9:H11)</f>
        <v>0</v>
      </c>
      <c r="I12" s="96">
        <f>SUM(I9:I11)</f>
        <v>0</v>
      </c>
    </row>
    <row r="13" spans="2:12" x14ac:dyDescent="0.25">
      <c r="C13" s="251" t="s">
        <v>294</v>
      </c>
      <c r="D13" s="252"/>
      <c r="E13" s="252"/>
      <c r="F13" s="252"/>
      <c r="G13" s="252"/>
      <c r="H13" s="252"/>
      <c r="I13" s="253"/>
    </row>
    <row r="14" spans="2:12" x14ac:dyDescent="0.25">
      <c r="B14" s="172">
        <f>B11+1</f>
        <v>4</v>
      </c>
      <c r="C14" s="249" t="s">
        <v>900</v>
      </c>
      <c r="D14" s="250"/>
      <c r="E14" s="93"/>
      <c r="F14" s="94"/>
      <c r="G14" s="94"/>
      <c r="H14" s="94"/>
      <c r="I14" s="95">
        <f>SUM(E14:H14)</f>
        <v>0</v>
      </c>
    </row>
    <row r="15" spans="2:12" x14ac:dyDescent="0.25">
      <c r="B15" s="172">
        <f>B14+1</f>
        <v>5</v>
      </c>
      <c r="C15" s="249" t="s">
        <v>1225</v>
      </c>
      <c r="D15" s="250"/>
      <c r="E15" s="338">
        <f>'9-A'!C13+'9-A'!C14</f>
        <v>0</v>
      </c>
      <c r="F15" s="338">
        <f>'9-A'!D13+'9-A'!D14</f>
        <v>0</v>
      </c>
      <c r="G15" s="338">
        <f>'9-A'!E13+'9-A'!E14</f>
        <v>0</v>
      </c>
      <c r="H15" s="338">
        <f>'9-A'!F13+'9-A'!F14</f>
        <v>0</v>
      </c>
      <c r="I15" s="95">
        <f>SUM(E15:H15)</f>
        <v>0</v>
      </c>
    </row>
    <row r="16" spans="2:12" x14ac:dyDescent="0.25">
      <c r="B16" s="172">
        <f>B15+1</f>
        <v>6</v>
      </c>
      <c r="C16" s="249" t="s">
        <v>1005</v>
      </c>
      <c r="D16" s="250"/>
      <c r="E16" s="94"/>
      <c r="F16" s="94"/>
      <c r="G16" s="94"/>
      <c r="H16" s="94"/>
      <c r="I16" s="95">
        <f>SUM(E16:H16)</f>
        <v>0</v>
      </c>
    </row>
    <row r="17" spans="2:13" x14ac:dyDescent="0.25">
      <c r="B17" s="172">
        <f>B16+1</f>
        <v>7</v>
      </c>
      <c r="C17" s="249" t="s">
        <v>1006</v>
      </c>
      <c r="D17" s="250"/>
      <c r="E17" s="94"/>
      <c r="F17" s="94"/>
      <c r="G17" s="94"/>
      <c r="H17" s="94"/>
      <c r="I17" s="95">
        <f>SUM(E17:H17)</f>
        <v>0</v>
      </c>
    </row>
    <row r="18" spans="2:13" x14ac:dyDescent="0.25">
      <c r="B18" s="172">
        <f>B17+1</f>
        <v>8</v>
      </c>
      <c r="C18" s="280" t="s">
        <v>87</v>
      </c>
      <c r="D18" s="347"/>
      <c r="E18" s="94"/>
      <c r="F18" s="94"/>
      <c r="G18" s="94"/>
      <c r="H18" s="94"/>
      <c r="I18" s="95">
        <f>SUM(E18:H18)</f>
        <v>0</v>
      </c>
    </row>
    <row r="19" spans="2:13" x14ac:dyDescent="0.25">
      <c r="C19" s="255" t="s">
        <v>899</v>
      </c>
      <c r="D19" s="256"/>
      <c r="E19" s="198">
        <f>SUM(E14:E18)</f>
        <v>0</v>
      </c>
      <c r="F19" s="198">
        <f>SUM(F14:F18)</f>
        <v>0</v>
      </c>
      <c r="G19" s="198">
        <f>SUM(G14:G18)</f>
        <v>0</v>
      </c>
      <c r="H19" s="198">
        <f>SUM(H14:H18)</f>
        <v>0</v>
      </c>
      <c r="I19" s="198">
        <f>SUM(I14:I18)</f>
        <v>0</v>
      </c>
      <c r="K19" s="204">
        <f>'Const Cost Addm'!G293</f>
        <v>0</v>
      </c>
      <c r="L19" s="205">
        <f>I19-K19</f>
        <v>0</v>
      </c>
      <c r="M19" s="31" t="str">
        <f>IF(L19=0,"ok","error, does not reconcile to the construction cost addendum")</f>
        <v>ok</v>
      </c>
    </row>
    <row r="20" spans="2:13" x14ac:dyDescent="0.25">
      <c r="C20" s="251" t="s">
        <v>296</v>
      </c>
      <c r="D20" s="252"/>
      <c r="E20" s="252"/>
      <c r="F20" s="252"/>
      <c r="G20" s="252"/>
      <c r="H20" s="252"/>
      <c r="I20" s="253"/>
    </row>
    <row r="21" spans="2:13" x14ac:dyDescent="0.25">
      <c r="B21" s="172">
        <f>B18+1</f>
        <v>9</v>
      </c>
      <c r="C21" s="249" t="s">
        <v>26</v>
      </c>
      <c r="D21" s="250"/>
      <c r="E21" s="93"/>
      <c r="F21" s="94"/>
      <c r="G21" s="94"/>
      <c r="H21" s="94"/>
      <c r="I21" s="95">
        <f t="shared" ref="I21:I28" si="0">SUM(E21:H21)</f>
        <v>0</v>
      </c>
      <c r="K21" s="206"/>
    </row>
    <row r="22" spans="2:13" x14ac:dyDescent="0.25">
      <c r="B22" s="172">
        <f>B21+1</f>
        <v>10</v>
      </c>
      <c r="C22" s="254" t="s">
        <v>28</v>
      </c>
      <c r="D22" s="250"/>
      <c r="E22" s="94"/>
      <c r="F22" s="94"/>
      <c r="G22" s="94"/>
      <c r="H22" s="94"/>
      <c r="I22" s="95">
        <f t="shared" si="0"/>
        <v>0</v>
      </c>
      <c r="K22" s="60"/>
    </row>
    <row r="23" spans="2:13" x14ac:dyDescent="0.25">
      <c r="B23" s="172">
        <f t="shared" ref="B23:B28" si="1">B22+1</f>
        <v>11</v>
      </c>
      <c r="C23" s="249" t="s">
        <v>1007</v>
      </c>
      <c r="D23" s="250"/>
      <c r="E23" s="94"/>
      <c r="F23" s="94"/>
      <c r="G23" s="94"/>
      <c r="H23" s="94"/>
      <c r="I23" s="95">
        <f t="shared" si="0"/>
        <v>0</v>
      </c>
      <c r="K23" s="60"/>
    </row>
    <row r="24" spans="2:13" x14ac:dyDescent="0.25">
      <c r="B24" s="172">
        <f t="shared" si="1"/>
        <v>12</v>
      </c>
      <c r="C24" s="254" t="s">
        <v>550</v>
      </c>
      <c r="D24" s="250"/>
      <c r="E24" s="94"/>
      <c r="F24" s="94"/>
      <c r="G24" s="94"/>
      <c r="H24" s="94"/>
      <c r="I24" s="95">
        <f t="shared" si="0"/>
        <v>0</v>
      </c>
      <c r="K24" s="60"/>
    </row>
    <row r="25" spans="2:13" x14ac:dyDescent="0.25">
      <c r="B25" s="172">
        <f t="shared" si="1"/>
        <v>13</v>
      </c>
      <c r="C25" s="280" t="s">
        <v>1223</v>
      </c>
      <c r="D25" s="366"/>
      <c r="E25" s="308">
        <f>'9-A'!C19</f>
        <v>0</v>
      </c>
      <c r="F25" s="308">
        <f>'9-A'!D19</f>
        <v>0</v>
      </c>
      <c r="G25" s="308">
        <f>'9-A'!E19</f>
        <v>0</v>
      </c>
      <c r="H25" s="308">
        <f>'9-A'!F19</f>
        <v>0</v>
      </c>
      <c r="I25" s="95">
        <f t="shared" si="0"/>
        <v>0</v>
      </c>
      <c r="K25" s="60"/>
    </row>
    <row r="26" spans="2:13" x14ac:dyDescent="0.25">
      <c r="B26" s="172">
        <f t="shared" si="1"/>
        <v>14</v>
      </c>
      <c r="C26" s="249" t="s">
        <v>1224</v>
      </c>
      <c r="D26" s="250"/>
      <c r="E26" s="338">
        <f>'9-G'!C49</f>
        <v>0</v>
      </c>
      <c r="F26" s="338">
        <f>'9-G'!D49</f>
        <v>0</v>
      </c>
      <c r="G26" s="338">
        <f>'9-G'!E49</f>
        <v>0</v>
      </c>
      <c r="H26" s="338">
        <f>'9-G'!F49</f>
        <v>0</v>
      </c>
      <c r="I26" s="95">
        <f>SUM(E26:H26)</f>
        <v>0</v>
      </c>
      <c r="K26" s="60"/>
    </row>
    <row r="27" spans="2:13" x14ac:dyDescent="0.25">
      <c r="B27" s="172">
        <f t="shared" si="1"/>
        <v>15</v>
      </c>
      <c r="C27" s="249" t="s">
        <v>901</v>
      </c>
      <c r="D27" s="250"/>
      <c r="E27" s="94"/>
      <c r="F27" s="94"/>
      <c r="G27" s="94"/>
      <c r="H27" s="94"/>
      <c r="I27" s="95">
        <f t="shared" si="0"/>
        <v>0</v>
      </c>
      <c r="K27" s="60"/>
    </row>
    <row r="28" spans="2:13" x14ac:dyDescent="0.25">
      <c r="B28" s="172">
        <f t="shared" si="1"/>
        <v>16</v>
      </c>
      <c r="C28" s="249" t="s">
        <v>902</v>
      </c>
      <c r="D28" s="250"/>
      <c r="E28" s="94"/>
      <c r="F28" s="94"/>
      <c r="G28" s="94"/>
      <c r="H28" s="94"/>
      <c r="I28" s="95">
        <f t="shared" si="0"/>
        <v>0</v>
      </c>
      <c r="K28" s="60"/>
    </row>
    <row r="29" spans="2:13" x14ac:dyDescent="0.25">
      <c r="C29" s="255" t="s">
        <v>899</v>
      </c>
      <c r="D29" s="256"/>
      <c r="E29" s="198">
        <f>SUM(E21:E28)</f>
        <v>0</v>
      </c>
      <c r="F29" s="198">
        <f>SUM(F21:F28)</f>
        <v>0</v>
      </c>
      <c r="G29" s="198">
        <f>SUM(G21:G28)</f>
        <v>0</v>
      </c>
      <c r="H29" s="198">
        <f>SUM(H21:H28)</f>
        <v>0</v>
      </c>
      <c r="I29" s="198">
        <f>SUM(I21:I28)</f>
        <v>0</v>
      </c>
      <c r="K29" s="204">
        <f>'Const Cost Addm'!G322</f>
        <v>0</v>
      </c>
      <c r="L29" s="205">
        <f>SUM(I21:I28)-I24-SUM('9-A'!G16:G17)-K29</f>
        <v>0</v>
      </c>
      <c r="M29" s="31" t="str">
        <f>IF(L29=0,"ok","error, does not reconcile to the construction cost addendum")</f>
        <v>ok</v>
      </c>
    </row>
    <row r="30" spans="2:13" x14ac:dyDescent="0.25">
      <c r="C30" s="251" t="s">
        <v>1016</v>
      </c>
      <c r="D30" s="252"/>
      <c r="E30" s="252"/>
      <c r="F30" s="252"/>
      <c r="G30" s="252"/>
      <c r="H30" s="252"/>
      <c r="I30" s="253"/>
    </row>
    <row r="31" spans="2:13" x14ac:dyDescent="0.25">
      <c r="B31" s="172">
        <f>B28+1</f>
        <v>17</v>
      </c>
      <c r="C31" s="284" t="s">
        <v>1014</v>
      </c>
      <c r="D31" s="250"/>
      <c r="E31" s="94"/>
      <c r="F31" s="94"/>
      <c r="G31" s="94"/>
      <c r="H31" s="94"/>
      <c r="I31" s="97">
        <f t="shared" ref="I31:I39" si="2">SUM(E31:H31)</f>
        <v>0</v>
      </c>
    </row>
    <row r="32" spans="2:13" x14ac:dyDescent="0.25">
      <c r="B32" s="172">
        <f>B31+1</f>
        <v>18</v>
      </c>
      <c r="C32" s="249" t="s">
        <v>1008</v>
      </c>
      <c r="D32" s="250"/>
      <c r="E32" s="94"/>
      <c r="F32" s="94"/>
      <c r="G32" s="94"/>
      <c r="H32" s="94"/>
      <c r="I32" s="97">
        <f t="shared" si="2"/>
        <v>0</v>
      </c>
    </row>
    <row r="33" spans="2:9" x14ac:dyDescent="0.25">
      <c r="B33" s="172">
        <f t="shared" ref="B33:B39" si="3">B32+1</f>
        <v>19</v>
      </c>
      <c r="C33" s="249" t="s">
        <v>1009</v>
      </c>
      <c r="D33" s="250"/>
      <c r="E33" s="94"/>
      <c r="F33" s="94"/>
      <c r="G33" s="94"/>
      <c r="H33" s="94"/>
      <c r="I33" s="97">
        <f t="shared" si="2"/>
        <v>0</v>
      </c>
    </row>
    <row r="34" spans="2:9" x14ac:dyDescent="0.25">
      <c r="B34" s="172">
        <f t="shared" si="3"/>
        <v>20</v>
      </c>
      <c r="C34" s="249" t="s">
        <v>1010</v>
      </c>
      <c r="D34" s="250"/>
      <c r="E34" s="94"/>
      <c r="F34" s="94"/>
      <c r="G34" s="94"/>
      <c r="H34" s="94"/>
      <c r="I34" s="97">
        <f t="shared" si="2"/>
        <v>0</v>
      </c>
    </row>
    <row r="35" spans="2:9" x14ac:dyDescent="0.25">
      <c r="B35" s="172">
        <f t="shared" si="3"/>
        <v>21</v>
      </c>
      <c r="C35" s="284" t="s">
        <v>1015</v>
      </c>
      <c r="D35" s="250"/>
      <c r="E35" s="94"/>
      <c r="F35" s="94"/>
      <c r="G35" s="94"/>
      <c r="H35" s="94"/>
      <c r="I35" s="97">
        <f t="shared" si="2"/>
        <v>0</v>
      </c>
    </row>
    <row r="36" spans="2:9" x14ac:dyDescent="0.25">
      <c r="B36" s="172">
        <f t="shared" si="3"/>
        <v>22</v>
      </c>
      <c r="C36" s="249" t="s">
        <v>1012</v>
      </c>
      <c r="D36" s="250"/>
      <c r="E36" s="94"/>
      <c r="F36" s="94"/>
      <c r="G36" s="94"/>
      <c r="H36" s="94"/>
      <c r="I36" s="97">
        <f t="shared" si="2"/>
        <v>0</v>
      </c>
    </row>
    <row r="37" spans="2:9" x14ac:dyDescent="0.25">
      <c r="B37" s="172">
        <f t="shared" si="3"/>
        <v>23</v>
      </c>
      <c r="C37" s="249" t="s">
        <v>1013</v>
      </c>
      <c r="D37" s="250"/>
      <c r="E37" s="94"/>
      <c r="F37" s="94"/>
      <c r="G37" s="94"/>
      <c r="H37" s="94"/>
      <c r="I37" s="97">
        <f t="shared" si="2"/>
        <v>0</v>
      </c>
    </row>
    <row r="38" spans="2:9" x14ac:dyDescent="0.25">
      <c r="B38" s="172">
        <f t="shared" si="3"/>
        <v>24</v>
      </c>
      <c r="C38" s="249" t="s">
        <v>1011</v>
      </c>
      <c r="D38" s="250"/>
      <c r="E38" s="94"/>
      <c r="F38" s="94"/>
      <c r="G38" s="94"/>
      <c r="H38" s="94"/>
      <c r="I38" s="97">
        <f t="shared" si="2"/>
        <v>0</v>
      </c>
    </row>
    <row r="39" spans="2:9" x14ac:dyDescent="0.25">
      <c r="B39" s="172">
        <f t="shared" si="3"/>
        <v>25</v>
      </c>
      <c r="C39" s="175" t="s">
        <v>87</v>
      </c>
      <c r="D39" s="347"/>
      <c r="E39" s="94"/>
      <c r="F39" s="94"/>
      <c r="G39" s="94"/>
      <c r="H39" s="94"/>
      <c r="I39" s="97">
        <f t="shared" si="2"/>
        <v>0</v>
      </c>
    </row>
    <row r="40" spans="2:9" x14ac:dyDescent="0.25">
      <c r="C40" s="255" t="s">
        <v>899</v>
      </c>
      <c r="D40" s="256"/>
      <c r="E40" s="198">
        <f>SUM(E31:E39)</f>
        <v>0</v>
      </c>
      <c r="F40" s="198">
        <f>SUM(F31:F39)</f>
        <v>0</v>
      </c>
      <c r="G40" s="198">
        <f>SUM(G31:G39)</f>
        <v>0</v>
      </c>
      <c r="H40" s="198">
        <f>SUM(H31:H39)</f>
        <v>0</v>
      </c>
      <c r="I40" s="198">
        <f>SUM(I31:I39)</f>
        <v>0</v>
      </c>
    </row>
    <row r="41" spans="2:9" x14ac:dyDescent="0.25">
      <c r="C41" s="251" t="s">
        <v>274</v>
      </c>
      <c r="D41" s="252"/>
      <c r="E41" s="252"/>
      <c r="F41" s="252"/>
      <c r="G41" s="252"/>
      <c r="H41" s="252"/>
      <c r="I41" s="253"/>
    </row>
    <row r="42" spans="2:9" x14ac:dyDescent="0.25">
      <c r="B42" s="172">
        <f>B39+1</f>
        <v>26</v>
      </c>
      <c r="C42" s="249" t="s">
        <v>1017</v>
      </c>
      <c r="D42" s="250"/>
      <c r="E42" s="94"/>
      <c r="F42" s="94"/>
      <c r="G42" s="94"/>
      <c r="H42" s="94"/>
      <c r="I42" s="97">
        <f t="shared" ref="I42:I48" si="4">SUM(E42:H42)</f>
        <v>0</v>
      </c>
    </row>
    <row r="43" spans="2:9" x14ac:dyDescent="0.25">
      <c r="B43" s="172">
        <f t="shared" ref="B43:B48" si="5">B42+1</f>
        <v>27</v>
      </c>
      <c r="C43" s="249" t="s">
        <v>1018</v>
      </c>
      <c r="D43" s="250"/>
      <c r="E43" s="94"/>
      <c r="F43" s="94"/>
      <c r="G43" s="94"/>
      <c r="H43" s="94"/>
      <c r="I43" s="97">
        <f t="shared" si="4"/>
        <v>0</v>
      </c>
    </row>
    <row r="44" spans="2:9" x14ac:dyDescent="0.25">
      <c r="B44" s="172">
        <f t="shared" si="5"/>
        <v>28</v>
      </c>
      <c r="C44" s="249" t="s">
        <v>1019</v>
      </c>
      <c r="D44" s="250"/>
      <c r="E44" s="94"/>
      <c r="F44" s="94"/>
      <c r="G44" s="94"/>
      <c r="H44" s="94"/>
      <c r="I44" s="97">
        <f t="shared" si="4"/>
        <v>0</v>
      </c>
    </row>
    <row r="45" spans="2:9" x14ac:dyDescent="0.25">
      <c r="B45" s="172">
        <f t="shared" si="5"/>
        <v>29</v>
      </c>
      <c r="C45" s="249" t="s">
        <v>1020</v>
      </c>
      <c r="D45" s="250"/>
      <c r="E45" s="94"/>
      <c r="F45" s="94"/>
      <c r="G45" s="94"/>
      <c r="H45" s="94"/>
      <c r="I45" s="97">
        <f t="shared" si="4"/>
        <v>0</v>
      </c>
    </row>
    <row r="46" spans="2:9" x14ac:dyDescent="0.25">
      <c r="B46" s="172">
        <f t="shared" si="5"/>
        <v>30</v>
      </c>
      <c r="C46" s="249" t="s">
        <v>1021</v>
      </c>
      <c r="D46" s="250"/>
      <c r="E46" s="94"/>
      <c r="F46" s="94"/>
      <c r="G46" s="94"/>
      <c r="H46" s="94"/>
      <c r="I46" s="97">
        <f t="shared" si="4"/>
        <v>0</v>
      </c>
    </row>
    <row r="47" spans="2:9" x14ac:dyDescent="0.25">
      <c r="B47" s="172">
        <f t="shared" si="5"/>
        <v>31</v>
      </c>
      <c r="C47" s="249" t="s">
        <v>1022</v>
      </c>
      <c r="D47" s="250"/>
      <c r="E47" s="94"/>
      <c r="F47" s="94"/>
      <c r="G47" s="94"/>
      <c r="H47" s="94"/>
      <c r="I47" s="97">
        <f t="shared" si="4"/>
        <v>0</v>
      </c>
    </row>
    <row r="48" spans="2:9" x14ac:dyDescent="0.25">
      <c r="B48" s="172">
        <f t="shared" si="5"/>
        <v>32</v>
      </c>
      <c r="C48" s="249" t="s">
        <v>1023</v>
      </c>
      <c r="D48" s="250"/>
      <c r="E48" s="94"/>
      <c r="F48" s="94"/>
      <c r="G48" s="94"/>
      <c r="H48" s="94"/>
      <c r="I48" s="97">
        <f t="shared" si="4"/>
        <v>0</v>
      </c>
    </row>
    <row r="49" spans="2:9" x14ac:dyDescent="0.25">
      <c r="B49" s="172"/>
      <c r="C49" s="255" t="s">
        <v>899</v>
      </c>
      <c r="D49" s="256"/>
      <c r="E49" s="198">
        <f>SUM(E42:E48)</f>
        <v>0</v>
      </c>
      <c r="F49" s="198">
        <f>SUM(F42:F48)</f>
        <v>0</v>
      </c>
      <c r="G49" s="198">
        <f>SUM(G42:G48)</f>
        <v>0</v>
      </c>
      <c r="H49" s="198">
        <f>SUM(H42:H48)</f>
        <v>0</v>
      </c>
      <c r="I49" s="198">
        <f>SUM(I42:I48)</f>
        <v>0</v>
      </c>
    </row>
    <row r="50" spans="2:9" x14ac:dyDescent="0.25">
      <c r="B50" s="172"/>
      <c r="C50" s="251" t="s">
        <v>1030</v>
      </c>
      <c r="D50" s="252"/>
      <c r="E50" s="252"/>
      <c r="F50" s="252"/>
      <c r="G50" s="252"/>
      <c r="H50" s="252"/>
      <c r="I50" s="253"/>
    </row>
    <row r="51" spans="2:9" x14ac:dyDescent="0.25">
      <c r="B51" s="172">
        <f>B48+1</f>
        <v>33</v>
      </c>
      <c r="C51" s="249" t="s">
        <v>1024</v>
      </c>
      <c r="D51" s="250"/>
      <c r="E51" s="94"/>
      <c r="F51" s="94"/>
      <c r="G51" s="94"/>
      <c r="H51" s="94"/>
      <c r="I51" s="97">
        <f t="shared" ref="I51:I56" si="6">SUM(E51:H51)</f>
        <v>0</v>
      </c>
    </row>
    <row r="52" spans="2:9" x14ac:dyDescent="0.25">
      <c r="B52" s="172">
        <f>B51+1</f>
        <v>34</v>
      </c>
      <c r="C52" s="249" t="s">
        <v>1025</v>
      </c>
      <c r="D52" s="250"/>
      <c r="E52" s="94"/>
      <c r="F52" s="94"/>
      <c r="G52" s="94"/>
      <c r="H52" s="94"/>
      <c r="I52" s="97">
        <f t="shared" si="6"/>
        <v>0</v>
      </c>
    </row>
    <row r="53" spans="2:9" x14ac:dyDescent="0.25">
      <c r="B53" s="172">
        <f>B52+1</f>
        <v>35</v>
      </c>
      <c r="C53" s="249" t="s">
        <v>1026</v>
      </c>
      <c r="D53" s="250"/>
      <c r="E53" s="94"/>
      <c r="F53" s="94"/>
      <c r="G53" s="94"/>
      <c r="H53" s="94"/>
      <c r="I53" s="97">
        <f t="shared" si="6"/>
        <v>0</v>
      </c>
    </row>
    <row r="54" spans="2:9" x14ac:dyDescent="0.25">
      <c r="B54" s="172">
        <f>B53+1</f>
        <v>36</v>
      </c>
      <c r="C54" s="249" t="s">
        <v>1027</v>
      </c>
      <c r="D54" s="250"/>
      <c r="E54" s="308">
        <f>'9-A'!C22</f>
        <v>0</v>
      </c>
      <c r="F54" s="308">
        <f>'9-A'!D22</f>
        <v>0</v>
      </c>
      <c r="G54" s="308">
        <f>'9-A'!E22</f>
        <v>0</v>
      </c>
      <c r="H54" s="308">
        <f>'9-A'!F22</f>
        <v>0</v>
      </c>
      <c r="I54" s="97">
        <f t="shared" si="6"/>
        <v>0</v>
      </c>
    </row>
    <row r="55" spans="2:9" x14ac:dyDescent="0.25">
      <c r="B55" s="172">
        <f>B54+1</f>
        <v>37</v>
      </c>
      <c r="C55" s="249" t="s">
        <v>1028</v>
      </c>
      <c r="D55" s="250"/>
      <c r="E55" s="94"/>
      <c r="F55" s="94"/>
      <c r="G55" s="94"/>
      <c r="H55" s="94"/>
      <c r="I55" s="97">
        <f t="shared" si="6"/>
        <v>0</v>
      </c>
    </row>
    <row r="56" spans="2:9" x14ac:dyDescent="0.25">
      <c r="B56" s="172">
        <f>B55+1</f>
        <v>38</v>
      </c>
      <c r="C56" s="249" t="s">
        <v>1029</v>
      </c>
      <c r="D56" s="250"/>
      <c r="E56" s="94"/>
      <c r="F56" s="94"/>
      <c r="G56" s="94"/>
      <c r="H56" s="94"/>
      <c r="I56" s="97">
        <f t="shared" si="6"/>
        <v>0</v>
      </c>
    </row>
    <row r="57" spans="2:9" x14ac:dyDescent="0.25">
      <c r="B57" s="172"/>
      <c r="C57" s="255" t="s">
        <v>899</v>
      </c>
      <c r="D57" s="256"/>
      <c r="E57" s="198">
        <f>SUM(E51:E56)</f>
        <v>0</v>
      </c>
      <c r="F57" s="198">
        <f>SUM(F51:F56)</f>
        <v>0</v>
      </c>
      <c r="G57" s="198">
        <f>SUM(G51:G56)</f>
        <v>0</v>
      </c>
      <c r="H57" s="198">
        <f>SUM(H51:H56)</f>
        <v>0</v>
      </c>
      <c r="I57" s="198">
        <f>SUM(I51:I56)</f>
        <v>0</v>
      </c>
    </row>
    <row r="58" spans="2:9" x14ac:dyDescent="0.25">
      <c r="C58" s="251" t="s">
        <v>275</v>
      </c>
      <c r="D58" s="252"/>
      <c r="E58" s="252"/>
      <c r="F58" s="252"/>
      <c r="G58" s="252"/>
      <c r="H58" s="252"/>
      <c r="I58" s="253"/>
    </row>
    <row r="59" spans="2:9" x14ac:dyDescent="0.25">
      <c r="B59" s="172">
        <f>B56+1</f>
        <v>39</v>
      </c>
      <c r="C59" s="249" t="s">
        <v>1064</v>
      </c>
      <c r="D59" s="250"/>
      <c r="E59" s="94"/>
      <c r="F59" s="94"/>
      <c r="G59" s="94"/>
      <c r="H59" s="94"/>
      <c r="I59" s="95">
        <f t="shared" ref="I59:I70" si="7">SUM(E59:H59)</f>
        <v>0</v>
      </c>
    </row>
    <row r="60" spans="2:9" x14ac:dyDescent="0.25">
      <c r="B60" s="172">
        <f>B59+1</f>
        <v>40</v>
      </c>
      <c r="C60" s="249" t="s">
        <v>905</v>
      </c>
      <c r="D60" s="250"/>
      <c r="E60" s="94"/>
      <c r="F60" s="94"/>
      <c r="G60" s="94"/>
      <c r="H60" s="94"/>
      <c r="I60" s="95">
        <f t="shared" si="7"/>
        <v>0</v>
      </c>
    </row>
    <row r="61" spans="2:9" x14ac:dyDescent="0.25">
      <c r="B61" s="172">
        <f t="shared" ref="B61:B70" si="8">B60+1</f>
        <v>41</v>
      </c>
      <c r="C61" s="249" t="s">
        <v>1031</v>
      </c>
      <c r="D61" s="250"/>
      <c r="E61" s="94"/>
      <c r="F61" s="94"/>
      <c r="G61" s="94"/>
      <c r="H61" s="94"/>
      <c r="I61" s="95">
        <f t="shared" si="7"/>
        <v>0</v>
      </c>
    </row>
    <row r="62" spans="2:9" x14ac:dyDescent="0.25">
      <c r="B62" s="172">
        <f t="shared" si="8"/>
        <v>42</v>
      </c>
      <c r="C62" s="249" t="s">
        <v>1032</v>
      </c>
      <c r="D62" s="250"/>
      <c r="E62" s="94"/>
      <c r="F62" s="94"/>
      <c r="G62" s="94"/>
      <c r="H62" s="94"/>
      <c r="I62" s="95">
        <f t="shared" si="7"/>
        <v>0</v>
      </c>
    </row>
    <row r="63" spans="2:9" x14ac:dyDescent="0.25">
      <c r="B63" s="172">
        <f t="shared" si="8"/>
        <v>43</v>
      </c>
      <c r="C63" s="249" t="s">
        <v>1033</v>
      </c>
      <c r="D63" s="250"/>
      <c r="E63" s="94"/>
      <c r="F63" s="94"/>
      <c r="G63" s="94"/>
      <c r="H63" s="94"/>
      <c r="I63" s="95">
        <f t="shared" si="7"/>
        <v>0</v>
      </c>
    </row>
    <row r="64" spans="2:9" x14ac:dyDescent="0.25">
      <c r="B64" s="172">
        <f t="shared" si="8"/>
        <v>44</v>
      </c>
      <c r="C64" s="249" t="s">
        <v>1034</v>
      </c>
      <c r="D64" s="250"/>
      <c r="E64" s="94"/>
      <c r="F64" s="94"/>
      <c r="G64" s="94"/>
      <c r="H64" s="94"/>
      <c r="I64" s="97">
        <f t="shared" si="7"/>
        <v>0</v>
      </c>
    </row>
    <row r="65" spans="2:9" x14ac:dyDescent="0.25">
      <c r="B65" s="172">
        <f t="shared" si="8"/>
        <v>45</v>
      </c>
      <c r="C65" s="249" t="s">
        <v>1035</v>
      </c>
      <c r="D65" s="250"/>
      <c r="E65" s="94"/>
      <c r="F65" s="94"/>
      <c r="G65" s="94"/>
      <c r="H65" s="94"/>
      <c r="I65" s="97">
        <f t="shared" si="7"/>
        <v>0</v>
      </c>
    </row>
    <row r="66" spans="2:9" x14ac:dyDescent="0.25">
      <c r="B66" s="172">
        <f t="shared" si="8"/>
        <v>46</v>
      </c>
      <c r="C66" s="249" t="s">
        <v>1036</v>
      </c>
      <c r="D66" s="250"/>
      <c r="E66" s="94"/>
      <c r="F66" s="94"/>
      <c r="G66" s="94"/>
      <c r="H66" s="94"/>
      <c r="I66" s="97">
        <f t="shared" si="7"/>
        <v>0</v>
      </c>
    </row>
    <row r="67" spans="2:9" x14ac:dyDescent="0.25">
      <c r="B67" s="172">
        <f t="shared" si="8"/>
        <v>47</v>
      </c>
      <c r="C67" s="249" t="s">
        <v>1037</v>
      </c>
      <c r="D67" s="250"/>
      <c r="E67" s="94"/>
      <c r="F67" s="94"/>
      <c r="G67" s="94"/>
      <c r="H67" s="94"/>
      <c r="I67" s="97">
        <f t="shared" si="7"/>
        <v>0</v>
      </c>
    </row>
    <row r="68" spans="2:9" x14ac:dyDescent="0.25">
      <c r="B68" s="172">
        <f t="shared" si="8"/>
        <v>48</v>
      </c>
      <c r="C68" s="249" t="s">
        <v>614</v>
      </c>
      <c r="D68" s="250"/>
      <c r="E68" s="94"/>
      <c r="F68" s="94"/>
      <c r="G68" s="94"/>
      <c r="H68" s="94"/>
      <c r="I68" s="97">
        <f t="shared" si="7"/>
        <v>0</v>
      </c>
    </row>
    <row r="69" spans="2:9" x14ac:dyDescent="0.25">
      <c r="B69" s="172">
        <f t="shared" si="8"/>
        <v>49</v>
      </c>
      <c r="C69" s="249" t="s">
        <v>1038</v>
      </c>
      <c r="D69" s="250"/>
      <c r="E69" s="94"/>
      <c r="F69" s="94"/>
      <c r="G69" s="94"/>
      <c r="H69" s="94"/>
      <c r="I69" s="97">
        <f t="shared" si="7"/>
        <v>0</v>
      </c>
    </row>
    <row r="70" spans="2:9" x14ac:dyDescent="0.25">
      <c r="B70" s="172">
        <f t="shared" si="8"/>
        <v>50</v>
      </c>
      <c r="C70" s="175" t="s">
        <v>87</v>
      </c>
      <c r="D70" s="347"/>
      <c r="E70" s="94"/>
      <c r="F70" s="94"/>
      <c r="G70" s="94"/>
      <c r="H70" s="94"/>
      <c r="I70" s="95">
        <f t="shared" si="7"/>
        <v>0</v>
      </c>
    </row>
    <row r="71" spans="2:9" x14ac:dyDescent="0.25">
      <c r="C71" s="255" t="s">
        <v>899</v>
      </c>
      <c r="D71" s="256"/>
      <c r="E71" s="198">
        <f>SUM(E59:E70)</f>
        <v>0</v>
      </c>
      <c r="F71" s="198">
        <f>SUM(F59:F70)</f>
        <v>0</v>
      </c>
      <c r="G71" s="198">
        <f>SUM(G59:G70)</f>
        <v>0</v>
      </c>
      <c r="H71" s="198">
        <f>SUM(H59:H70)</f>
        <v>0</v>
      </c>
      <c r="I71" s="198">
        <f>SUM(I59:I70)</f>
        <v>0</v>
      </c>
    </row>
    <row r="72" spans="2:9" x14ac:dyDescent="0.25">
      <c r="C72" s="251" t="s">
        <v>297</v>
      </c>
      <c r="D72" s="252"/>
      <c r="E72" s="252"/>
      <c r="F72" s="252"/>
      <c r="G72" s="252"/>
      <c r="H72" s="252"/>
      <c r="I72" s="253"/>
    </row>
    <row r="73" spans="2:9" x14ac:dyDescent="0.25">
      <c r="B73" s="172">
        <f>B70+1</f>
        <v>51</v>
      </c>
      <c r="C73" s="249" t="s">
        <v>1039</v>
      </c>
      <c r="D73" s="250"/>
      <c r="E73" s="94"/>
      <c r="F73" s="94"/>
      <c r="G73" s="94"/>
      <c r="H73" s="94"/>
      <c r="I73" s="95">
        <f t="shared" ref="I73:I83" si="9">SUM(E73:H73)</f>
        <v>0</v>
      </c>
    </row>
    <row r="74" spans="2:9" x14ac:dyDescent="0.25">
      <c r="B74" s="172">
        <f>B73+1</f>
        <v>52</v>
      </c>
      <c r="C74" s="249" t="s">
        <v>1222</v>
      </c>
      <c r="D74" s="250"/>
      <c r="E74" s="338">
        <f>'9-A'!C26</f>
        <v>0</v>
      </c>
      <c r="F74" s="338">
        <f>'9-A'!D26</f>
        <v>0</v>
      </c>
      <c r="G74" s="338">
        <f>'9-A'!E26</f>
        <v>0</v>
      </c>
      <c r="H74" s="338">
        <f>'9-A'!F26</f>
        <v>0</v>
      </c>
      <c r="I74" s="95">
        <f t="shared" si="9"/>
        <v>0</v>
      </c>
    </row>
    <row r="75" spans="2:9" x14ac:dyDescent="0.25">
      <c r="B75" s="172">
        <f t="shared" ref="B75:B83" si="10">B74+1</f>
        <v>53</v>
      </c>
      <c r="C75" s="249" t="s">
        <v>864</v>
      </c>
      <c r="D75" s="250"/>
      <c r="E75" s="94"/>
      <c r="F75" s="94"/>
      <c r="G75" s="94"/>
      <c r="H75" s="94"/>
      <c r="I75" s="95">
        <f t="shared" si="9"/>
        <v>0</v>
      </c>
    </row>
    <row r="76" spans="2:9" x14ac:dyDescent="0.25">
      <c r="B76" s="172">
        <f t="shared" si="10"/>
        <v>54</v>
      </c>
      <c r="C76" s="249" t="s">
        <v>1040</v>
      </c>
      <c r="D76" s="250"/>
      <c r="E76" s="308">
        <f>SUM('9-A'!C27:C30)</f>
        <v>0</v>
      </c>
      <c r="F76" s="308">
        <f>SUM('9-A'!D27:D30)</f>
        <v>0</v>
      </c>
      <c r="G76" s="308">
        <f>SUM('9-A'!E27:E30)</f>
        <v>0</v>
      </c>
      <c r="H76" s="308">
        <f>SUM('9-A'!F27:F30)</f>
        <v>0</v>
      </c>
      <c r="I76" s="95">
        <f t="shared" si="9"/>
        <v>0</v>
      </c>
    </row>
    <row r="77" spans="2:9" x14ac:dyDescent="0.25">
      <c r="B77" s="172">
        <f t="shared" si="10"/>
        <v>55</v>
      </c>
      <c r="C77" s="249" t="s">
        <v>1041</v>
      </c>
      <c r="D77" s="250"/>
      <c r="E77" s="94"/>
      <c r="F77" s="94"/>
      <c r="G77" s="94"/>
      <c r="H77" s="94"/>
      <c r="I77" s="95">
        <f t="shared" si="9"/>
        <v>0</v>
      </c>
    </row>
    <row r="78" spans="2:9" x14ac:dyDescent="0.25">
      <c r="B78" s="172">
        <f t="shared" si="10"/>
        <v>56</v>
      </c>
      <c r="C78" s="249" t="s">
        <v>1042</v>
      </c>
      <c r="D78" s="250"/>
      <c r="E78" s="94"/>
      <c r="F78" s="94"/>
      <c r="G78" s="94"/>
      <c r="H78" s="94"/>
      <c r="I78" s="95">
        <f t="shared" si="9"/>
        <v>0</v>
      </c>
    </row>
    <row r="79" spans="2:9" x14ac:dyDescent="0.25">
      <c r="B79" s="172">
        <f t="shared" si="10"/>
        <v>57</v>
      </c>
      <c r="C79" s="229" t="s">
        <v>1043</v>
      </c>
      <c r="D79" s="345"/>
      <c r="E79" s="94"/>
      <c r="F79" s="94"/>
      <c r="G79" s="94"/>
      <c r="H79" s="94"/>
      <c r="I79" s="95">
        <f t="shared" si="9"/>
        <v>0</v>
      </c>
    </row>
    <row r="80" spans="2:9" x14ac:dyDescent="0.25">
      <c r="B80" s="172">
        <f t="shared" si="10"/>
        <v>58</v>
      </c>
      <c r="C80" s="229" t="s">
        <v>1044</v>
      </c>
      <c r="D80" s="345"/>
      <c r="E80" s="94"/>
      <c r="F80" s="94"/>
      <c r="G80" s="94"/>
      <c r="H80" s="94"/>
      <c r="I80" s="97">
        <f t="shared" si="9"/>
        <v>0</v>
      </c>
    </row>
    <row r="81" spans="2:9" x14ac:dyDescent="0.25">
      <c r="B81" s="172">
        <f t="shared" si="10"/>
        <v>59</v>
      </c>
      <c r="C81" s="229" t="s">
        <v>1045</v>
      </c>
      <c r="D81" s="345"/>
      <c r="E81" s="94"/>
      <c r="F81" s="94"/>
      <c r="G81" s="94"/>
      <c r="H81" s="94"/>
      <c r="I81" s="97">
        <f t="shared" si="9"/>
        <v>0</v>
      </c>
    </row>
    <row r="82" spans="2:9" x14ac:dyDescent="0.25">
      <c r="B82" s="172">
        <f t="shared" si="10"/>
        <v>60</v>
      </c>
      <c r="C82" s="229" t="s">
        <v>1046</v>
      </c>
      <c r="D82" s="345"/>
      <c r="E82" s="94"/>
      <c r="F82" s="94"/>
      <c r="G82" s="94"/>
      <c r="H82" s="94"/>
      <c r="I82" s="97">
        <f t="shared" si="9"/>
        <v>0</v>
      </c>
    </row>
    <row r="83" spans="2:9" x14ac:dyDescent="0.25">
      <c r="B83" s="172">
        <f t="shared" si="10"/>
        <v>61</v>
      </c>
      <c r="C83" s="175" t="s">
        <v>87</v>
      </c>
      <c r="D83" s="347"/>
      <c r="E83" s="94"/>
      <c r="F83" s="94"/>
      <c r="G83" s="94"/>
      <c r="H83" s="94"/>
      <c r="I83" s="95">
        <f t="shared" si="9"/>
        <v>0</v>
      </c>
    </row>
    <row r="84" spans="2:9" x14ac:dyDescent="0.25">
      <c r="B84" s="172"/>
      <c r="C84" s="255" t="s">
        <v>899</v>
      </c>
      <c r="D84" s="256"/>
      <c r="E84" s="198">
        <f>SUM(E73:E83)</f>
        <v>0</v>
      </c>
      <c r="F84" s="198">
        <f>SUM(F73:F83)</f>
        <v>0</v>
      </c>
      <c r="G84" s="198">
        <f>SUM(G73:G83)</f>
        <v>0</v>
      </c>
      <c r="H84" s="198">
        <f>SUM(H73:H83)</f>
        <v>0</v>
      </c>
      <c r="I84" s="198">
        <f>SUM(I73:I83)</f>
        <v>0</v>
      </c>
    </row>
    <row r="85" spans="2:9" x14ac:dyDescent="0.25">
      <c r="C85" s="257" t="s">
        <v>299</v>
      </c>
      <c r="D85" s="258"/>
      <c r="E85" s="258"/>
      <c r="F85" s="258"/>
      <c r="G85" s="258"/>
      <c r="H85" s="258"/>
      <c r="I85" s="259"/>
    </row>
    <row r="86" spans="2:9" x14ac:dyDescent="0.25">
      <c r="B86" s="172">
        <f>B83+1</f>
        <v>62</v>
      </c>
      <c r="C86" s="249" t="s">
        <v>1047</v>
      </c>
      <c r="D86" s="250"/>
      <c r="E86" s="94"/>
      <c r="F86" s="94"/>
      <c r="G86" s="94"/>
      <c r="H86" s="94"/>
      <c r="I86" s="97">
        <f>SUM(E86:H86)</f>
        <v>0</v>
      </c>
    </row>
    <row r="87" spans="2:9" x14ac:dyDescent="0.25">
      <c r="B87" s="172">
        <f>B86+1</f>
        <v>63</v>
      </c>
      <c r="C87" s="249" t="s">
        <v>906</v>
      </c>
      <c r="D87" s="250"/>
      <c r="E87" s="94"/>
      <c r="F87" s="94"/>
      <c r="G87" s="94"/>
      <c r="H87" s="94"/>
      <c r="I87" s="97">
        <f>SUM(E87:H87)</f>
        <v>0</v>
      </c>
    </row>
    <row r="88" spans="2:9" x14ac:dyDescent="0.25">
      <c r="B88" s="172">
        <f>B87+1</f>
        <v>64</v>
      </c>
      <c r="C88" s="249" t="s">
        <v>1048</v>
      </c>
      <c r="D88" s="250"/>
      <c r="E88" s="94"/>
      <c r="F88" s="94"/>
      <c r="G88" s="94"/>
      <c r="H88" s="94"/>
      <c r="I88" s="97">
        <f>SUM(E88:H88)</f>
        <v>0</v>
      </c>
    </row>
    <row r="89" spans="2:9" x14ac:dyDescent="0.25">
      <c r="B89" s="172">
        <f>B88+1</f>
        <v>65</v>
      </c>
      <c r="C89" s="249" t="s">
        <v>1049</v>
      </c>
      <c r="D89" s="250"/>
      <c r="E89" s="94"/>
      <c r="F89" s="94"/>
      <c r="G89" s="94"/>
      <c r="H89" s="94"/>
      <c r="I89" s="97">
        <f>SUM(E89:H89)</f>
        <v>0</v>
      </c>
    </row>
    <row r="90" spans="2:9" x14ac:dyDescent="0.25">
      <c r="B90" s="172">
        <f>B89+1</f>
        <v>66</v>
      </c>
      <c r="C90" s="175" t="s">
        <v>87</v>
      </c>
      <c r="D90" s="347"/>
      <c r="E90" s="94"/>
      <c r="F90" s="94"/>
      <c r="G90" s="94"/>
      <c r="H90" s="94"/>
      <c r="I90" s="97">
        <f>SUM(E90:H90)</f>
        <v>0</v>
      </c>
    </row>
    <row r="91" spans="2:9" x14ac:dyDescent="0.25">
      <c r="B91" s="172"/>
      <c r="C91" s="255" t="s">
        <v>899</v>
      </c>
      <c r="D91" s="256"/>
      <c r="E91" s="198">
        <f>SUM(E86:E90)</f>
        <v>0</v>
      </c>
      <c r="F91" s="198">
        <f>SUM(F86:F90)</f>
        <v>0</v>
      </c>
      <c r="G91" s="198">
        <f>SUM(G86:G90)</f>
        <v>0</v>
      </c>
      <c r="H91" s="198">
        <f>SUM(H86:H90)</f>
        <v>0</v>
      </c>
      <c r="I91" s="198">
        <f>SUM(I86:I90)</f>
        <v>0</v>
      </c>
    </row>
    <row r="92" spans="2:9" x14ac:dyDescent="0.25">
      <c r="C92" s="251" t="s">
        <v>1052</v>
      </c>
      <c r="D92" s="252"/>
      <c r="E92" s="252"/>
      <c r="F92" s="252"/>
      <c r="G92" s="252"/>
      <c r="H92" s="252"/>
      <c r="I92" s="253"/>
    </row>
    <row r="93" spans="2:9" x14ac:dyDescent="0.25">
      <c r="B93" s="172">
        <f>B90+1</f>
        <v>67</v>
      </c>
      <c r="C93" s="284" t="s">
        <v>1050</v>
      </c>
      <c r="D93" s="250"/>
      <c r="E93" s="94"/>
      <c r="F93" s="94"/>
      <c r="G93" s="662"/>
      <c r="H93" s="94"/>
      <c r="I93" s="95">
        <f>SUM(E93:H93)</f>
        <v>0</v>
      </c>
    </row>
    <row r="94" spans="2:9" x14ac:dyDescent="0.25">
      <c r="B94" s="172">
        <f>B93+1</f>
        <v>68</v>
      </c>
      <c r="C94" s="254" t="s">
        <v>907</v>
      </c>
      <c r="D94" s="250"/>
      <c r="E94" s="94"/>
      <c r="F94" s="94"/>
      <c r="G94" s="662"/>
      <c r="H94" s="94"/>
      <c r="I94" s="97">
        <f>SUM(E94:H94)</f>
        <v>0</v>
      </c>
    </row>
    <row r="95" spans="2:9" x14ac:dyDescent="0.25">
      <c r="B95" s="172">
        <f>B94+1</f>
        <v>69</v>
      </c>
      <c r="C95" s="249" t="s">
        <v>1051</v>
      </c>
      <c r="D95" s="250"/>
      <c r="E95" s="94"/>
      <c r="F95" s="94"/>
      <c r="G95" s="662"/>
      <c r="H95" s="94"/>
      <c r="I95" s="97">
        <f>SUM(E95:H95)</f>
        <v>0</v>
      </c>
    </row>
    <row r="96" spans="2:9" x14ac:dyDescent="0.25">
      <c r="B96" s="172">
        <f>B95+1</f>
        <v>70</v>
      </c>
      <c r="C96" s="175" t="s">
        <v>87</v>
      </c>
      <c r="D96" s="347"/>
      <c r="E96" s="94"/>
      <c r="F96" s="94"/>
      <c r="G96" s="662"/>
      <c r="H96" s="94"/>
      <c r="I96" s="95">
        <f>SUM(E96:H96)</f>
        <v>0</v>
      </c>
    </row>
    <row r="97" spans="2:9" x14ac:dyDescent="0.25">
      <c r="B97" s="172"/>
      <c r="C97" s="255" t="s">
        <v>899</v>
      </c>
      <c r="D97" s="256"/>
      <c r="E97" s="198">
        <f>SUM(E93:E96)</f>
        <v>0</v>
      </c>
      <c r="F97" s="198">
        <f>SUM(F93:F96)</f>
        <v>0</v>
      </c>
      <c r="G97" s="198">
        <f>SUM(G93:G96)</f>
        <v>0</v>
      </c>
      <c r="H97" s="198">
        <f>SUM(H93:H96)</f>
        <v>0</v>
      </c>
      <c r="I97" s="198">
        <f>SUM(I93:I96)</f>
        <v>0</v>
      </c>
    </row>
    <row r="98" spans="2:9" x14ac:dyDescent="0.25">
      <c r="C98" s="251" t="s">
        <v>1053</v>
      </c>
      <c r="D98" s="252"/>
      <c r="E98" s="252"/>
      <c r="F98" s="252"/>
      <c r="G98" s="252"/>
      <c r="H98" s="252"/>
      <c r="I98" s="253"/>
    </row>
    <row r="99" spans="2:9" x14ac:dyDescent="0.25">
      <c r="B99" s="172">
        <f>B96+1</f>
        <v>71</v>
      </c>
      <c r="C99" s="254" t="s">
        <v>908</v>
      </c>
      <c r="D99" s="250"/>
      <c r="E99" s="94"/>
      <c r="F99" s="94"/>
      <c r="G99" s="94"/>
      <c r="H99" s="94"/>
      <c r="I99" s="95">
        <f>SUM(E99:H99)</f>
        <v>0</v>
      </c>
    </row>
    <row r="100" spans="2:9" x14ac:dyDescent="0.25">
      <c r="B100" s="172">
        <f>B99+1</f>
        <v>72</v>
      </c>
      <c r="C100" s="175" t="s">
        <v>87</v>
      </c>
      <c r="D100" s="347"/>
      <c r="E100" s="94"/>
      <c r="F100" s="94"/>
      <c r="G100" s="94"/>
      <c r="H100" s="94"/>
      <c r="I100" s="95">
        <f>SUM(E100:H100)</f>
        <v>0</v>
      </c>
    </row>
    <row r="101" spans="2:9" x14ac:dyDescent="0.25">
      <c r="C101" s="255" t="s">
        <v>899</v>
      </c>
      <c r="D101" s="256"/>
      <c r="E101" s="198">
        <f>SUM(E99:E100)</f>
        <v>0</v>
      </c>
      <c r="F101" s="198">
        <f>SUM(F99:F100)</f>
        <v>0</v>
      </c>
      <c r="G101" s="198">
        <f>SUM(G99:G100)</f>
        <v>0</v>
      </c>
      <c r="H101" s="198">
        <f>SUM(H99:H100)</f>
        <v>0</v>
      </c>
      <c r="I101" s="198">
        <f>SUM(I99:I100)</f>
        <v>0</v>
      </c>
    </row>
    <row r="102" spans="2:9" x14ac:dyDescent="0.25">
      <c r="C102" s="60"/>
      <c r="D102" s="60"/>
      <c r="E102" s="207"/>
      <c r="F102" s="207"/>
      <c r="G102" s="207"/>
      <c r="H102" s="207"/>
    </row>
    <row r="103" spans="2:9" x14ac:dyDescent="0.25">
      <c r="B103" s="172">
        <f>B100+1</f>
        <v>73</v>
      </c>
      <c r="C103" s="847" t="s">
        <v>663</v>
      </c>
      <c r="D103" s="848"/>
      <c r="E103" s="198">
        <f>E12+E19+E29+E40+E49+E57+E71+E84+E91+E97+E101</f>
        <v>0</v>
      </c>
      <c r="F103" s="198">
        <f>F12+F19+F29+F40+F49+F57+F71+F84+F91+F97+F101</f>
        <v>0</v>
      </c>
      <c r="G103" s="198">
        <f>G12+G19+G29+G40+G49+G57+G71+G84+G91+G97+G101</f>
        <v>0</v>
      </c>
      <c r="H103" s="198">
        <f>H12+H19+H29+H40+H49+H57+H71+H84+H91+H97+H101</f>
        <v>0</v>
      </c>
      <c r="I103" s="95">
        <f>SUM(E103:H103)</f>
        <v>0</v>
      </c>
    </row>
    <row r="104" spans="2:9" x14ac:dyDescent="0.25">
      <c r="E104" s="207"/>
      <c r="F104" s="207"/>
      <c r="G104" s="207"/>
      <c r="H104" s="207"/>
    </row>
    <row r="105" spans="2:9" ht="13.8" thickBot="1" x14ac:dyDescent="0.3">
      <c r="B105" s="61"/>
      <c r="C105" s="61" t="s">
        <v>303</v>
      </c>
      <c r="D105" s="61"/>
      <c r="E105" s="61"/>
      <c r="F105" s="61"/>
      <c r="G105" s="61"/>
      <c r="H105" s="61"/>
      <c r="I105" s="61"/>
    </row>
    <row r="106" spans="2:9" ht="13.8" thickTop="1" x14ac:dyDescent="0.25">
      <c r="C106" s="550" t="str">
        <f>Guide!$C$29</f>
        <v>For year: 2023</v>
      </c>
      <c r="I106" s="401" t="s">
        <v>403</v>
      </c>
    </row>
  </sheetData>
  <sheetProtection algorithmName="SHA-512" hashValue="dfeLbHpJcxvWDairTt7/n1IJ3gStngeZHlMUpt9JVujxuPDqf8XQHiaCywlvChlFtJFNNgMFKJnG6TwUx1iHEg==" saltValue="J4PgRmR+bsXooYz+FsifJA==" spinCount="100000" sheet="1" objects="1" scenarios="1"/>
  <mergeCells count="4">
    <mergeCell ref="G5:H5"/>
    <mergeCell ref="E5:E6"/>
    <mergeCell ref="F5:F6"/>
    <mergeCell ref="C103:D103"/>
  </mergeCells>
  <phoneticPr fontId="4" type="noConversion"/>
  <printOptions horizontalCentered="1"/>
  <pageMargins left="0.41" right="0.41" top="0.31" bottom="0.33" header="0.25" footer="0.26"/>
  <pageSetup scale="55" orientation="portrait" r:id="rId1"/>
  <headerFooter alignWithMargins="0">
    <oddHeader>&amp;C&amp;"Arial,Bold"Low-Income Housing Tax Credit / Tax Exempt Bond Application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B1:G49"/>
  <sheetViews>
    <sheetView workbookViewId="0">
      <selection activeCell="C13" sqref="C13"/>
    </sheetView>
  </sheetViews>
  <sheetFormatPr defaultColWidth="9" defaultRowHeight="13.2" x14ac:dyDescent="0.25"/>
  <cols>
    <col min="1" max="1" width="1.6640625" style="31" customWidth="1"/>
    <col min="2" max="2" width="36.6640625" style="31" customWidth="1"/>
    <col min="3" max="7" width="15.6640625" style="31" customWidth="1"/>
    <col min="8" max="8" width="1.6640625" style="31" customWidth="1"/>
    <col min="9" max="16384" width="9" style="31"/>
  </cols>
  <sheetData>
    <row r="1" spans="2:7" x14ac:dyDescent="0.25">
      <c r="B1" s="351">
        <f>'1'!J4</f>
        <v>0</v>
      </c>
      <c r="C1" s="34"/>
      <c r="G1" s="150">
        <f>'1'!Q4</f>
        <v>0</v>
      </c>
    </row>
    <row r="3" spans="2:7" ht="15.6" x14ac:dyDescent="0.3">
      <c r="B3" s="48" t="s">
        <v>672</v>
      </c>
      <c r="C3" s="42"/>
      <c r="D3" s="42"/>
      <c r="E3" s="42"/>
      <c r="F3" s="42"/>
      <c r="G3" s="42"/>
    </row>
    <row r="4" spans="2:7" ht="4.6500000000000004" customHeight="1" x14ac:dyDescent="0.25"/>
    <row r="5" spans="2:7" x14ac:dyDescent="0.25">
      <c r="B5" s="34" t="s">
        <v>675</v>
      </c>
    </row>
    <row r="7" spans="2:7" x14ac:dyDescent="0.25">
      <c r="B7" s="49" t="s">
        <v>1239</v>
      </c>
    </row>
    <row r="9" spans="2:7" x14ac:dyDescent="0.25">
      <c r="B9" s="850" t="s">
        <v>613</v>
      </c>
      <c r="C9" s="852" t="s">
        <v>26</v>
      </c>
      <c r="D9" s="845" t="s">
        <v>28</v>
      </c>
      <c r="E9" s="842" t="s">
        <v>575</v>
      </c>
      <c r="F9" s="843"/>
      <c r="G9" s="2"/>
    </row>
    <row r="10" spans="2:7" x14ac:dyDescent="0.25">
      <c r="B10" s="851"/>
      <c r="C10" s="853"/>
      <c r="D10" s="846"/>
      <c r="E10" s="356" t="s">
        <v>27</v>
      </c>
      <c r="F10" s="356" t="s">
        <v>28</v>
      </c>
      <c r="G10" s="3" t="s">
        <v>173</v>
      </c>
    </row>
    <row r="11" spans="2:7" ht="4.6500000000000004" customHeight="1" x14ac:dyDescent="0.25"/>
    <row r="12" spans="2:7" ht="18" customHeight="1" x14ac:dyDescent="0.25">
      <c r="B12" s="102" t="s">
        <v>639</v>
      </c>
      <c r="C12" s="208"/>
      <c r="D12" s="208"/>
      <c r="E12" s="208"/>
      <c r="F12" s="208"/>
      <c r="G12" s="208"/>
    </row>
    <row r="13" spans="2:7" ht="18" customHeight="1" x14ac:dyDescent="0.25">
      <c r="B13" s="103" t="s">
        <v>642</v>
      </c>
      <c r="C13" s="98"/>
      <c r="D13" s="98"/>
      <c r="E13" s="98"/>
      <c r="F13" s="98"/>
      <c r="G13" s="108">
        <f t="shared" ref="G13:G30" si="0">SUM(C13:F13)</f>
        <v>0</v>
      </c>
    </row>
    <row r="14" spans="2:7" ht="18" customHeight="1" x14ac:dyDescent="0.25">
      <c r="B14" s="103" t="s">
        <v>643</v>
      </c>
      <c r="C14" s="98"/>
      <c r="D14" s="98"/>
      <c r="E14" s="98"/>
      <c r="F14" s="98"/>
      <c r="G14" s="108">
        <f t="shared" si="0"/>
        <v>0</v>
      </c>
    </row>
    <row r="15" spans="2:7" ht="18" customHeight="1" x14ac:dyDescent="0.25">
      <c r="B15" s="102" t="s">
        <v>1065</v>
      </c>
      <c r="C15" s="309">
        <f>SUM(C13:C14)</f>
        <v>0</v>
      </c>
      <c r="D15" s="309">
        <f>SUM(D13:D14)</f>
        <v>0</v>
      </c>
      <c r="E15" s="309">
        <f>SUM(E13:E14)</f>
        <v>0</v>
      </c>
      <c r="F15" s="309">
        <f>SUM(F13:F14)</f>
        <v>0</v>
      </c>
      <c r="G15" s="108"/>
    </row>
    <row r="16" spans="2:7" ht="18" customHeight="1" x14ac:dyDescent="0.25">
      <c r="B16" s="280" t="s">
        <v>1072</v>
      </c>
      <c r="C16" s="98"/>
      <c r="D16" s="98"/>
      <c r="E16" s="98"/>
      <c r="F16" s="98"/>
      <c r="G16" s="108">
        <f t="shared" si="0"/>
        <v>0</v>
      </c>
    </row>
    <row r="17" spans="2:7" ht="18" customHeight="1" x14ac:dyDescent="0.25">
      <c r="B17" s="280" t="s">
        <v>1073</v>
      </c>
      <c r="C17" s="98"/>
      <c r="D17" s="98"/>
      <c r="E17" s="98"/>
      <c r="F17" s="98"/>
      <c r="G17" s="108">
        <f t="shared" si="0"/>
        <v>0</v>
      </c>
    </row>
    <row r="18" spans="2:7" ht="18" customHeight="1" x14ac:dyDescent="0.25">
      <c r="B18" s="249" t="s">
        <v>644</v>
      </c>
      <c r="C18" s="98"/>
      <c r="D18" s="98"/>
      <c r="E18" s="98"/>
      <c r="F18" s="98"/>
      <c r="G18" s="108">
        <f t="shared" si="0"/>
        <v>0</v>
      </c>
    </row>
    <row r="19" spans="2:7" ht="18" customHeight="1" x14ac:dyDescent="0.25">
      <c r="B19" s="102" t="s">
        <v>1128</v>
      </c>
      <c r="C19" s="309">
        <f>SUM(C16:C18)</f>
        <v>0</v>
      </c>
      <c r="D19" s="309">
        <f>SUM(D16:D18)</f>
        <v>0</v>
      </c>
      <c r="E19" s="309">
        <f>SUM(E16:E18)</f>
        <v>0</v>
      </c>
      <c r="F19" s="309">
        <f>SUM(F16:F18)</f>
        <v>0</v>
      </c>
      <c r="G19" s="108"/>
    </row>
    <row r="20" spans="2:7" ht="18" customHeight="1" x14ac:dyDescent="0.25">
      <c r="B20" s="229" t="s">
        <v>1493</v>
      </c>
      <c r="C20" s="98"/>
      <c r="D20" s="98"/>
      <c r="E20" s="98"/>
      <c r="F20" s="98"/>
      <c r="G20" s="108">
        <f>SUM(C20:F20)</f>
        <v>0</v>
      </c>
    </row>
    <row r="21" spans="2:7" ht="18" customHeight="1" x14ac:dyDescent="0.25">
      <c r="B21" s="229" t="s">
        <v>1494</v>
      </c>
      <c r="C21" s="98"/>
      <c r="D21" s="98"/>
      <c r="E21" s="98"/>
      <c r="F21" s="98"/>
      <c r="G21" s="108">
        <f>SUM(C21:F21)</f>
        <v>0</v>
      </c>
    </row>
    <row r="22" spans="2:7" ht="18" customHeight="1" x14ac:dyDescent="0.25">
      <c r="B22" s="102" t="s">
        <v>298</v>
      </c>
      <c r="C22" s="309">
        <f>SUM(C20:C21)</f>
        <v>0</v>
      </c>
      <c r="D22" s="309">
        <f>SUM(D20:D21)</f>
        <v>0</v>
      </c>
      <c r="E22" s="309">
        <f>SUM(E20:E21)</f>
        <v>0</v>
      </c>
      <c r="F22" s="309">
        <f>SUM(F20:F21)</f>
        <v>0</v>
      </c>
      <c r="G22" s="108"/>
    </row>
    <row r="23" spans="2:7" ht="18" customHeight="1" x14ac:dyDescent="0.25">
      <c r="B23" s="103" t="s">
        <v>634</v>
      </c>
      <c r="C23" s="98"/>
      <c r="D23" s="98"/>
      <c r="E23" s="98"/>
      <c r="F23" s="98"/>
      <c r="G23" s="108">
        <f t="shared" si="0"/>
        <v>0</v>
      </c>
    </row>
    <row r="24" spans="2:7" ht="18" customHeight="1" x14ac:dyDescent="0.25">
      <c r="B24" s="103" t="s">
        <v>635</v>
      </c>
      <c r="C24" s="98"/>
      <c r="D24" s="98"/>
      <c r="E24" s="98"/>
      <c r="F24" s="98"/>
      <c r="G24" s="108">
        <f t="shared" si="0"/>
        <v>0</v>
      </c>
    </row>
    <row r="25" spans="2:7" ht="18" customHeight="1" x14ac:dyDescent="0.25">
      <c r="B25" s="103" t="s">
        <v>636</v>
      </c>
      <c r="C25" s="98"/>
      <c r="D25" s="98"/>
      <c r="E25" s="98"/>
      <c r="F25" s="98"/>
      <c r="G25" s="108">
        <f t="shared" si="0"/>
        <v>0</v>
      </c>
    </row>
    <row r="26" spans="2:7" ht="18" customHeight="1" x14ac:dyDescent="0.25">
      <c r="B26" s="102" t="s">
        <v>1121</v>
      </c>
      <c r="C26" s="309">
        <f>SUM(C23:C25)</f>
        <v>0</v>
      </c>
      <c r="D26" s="309">
        <f>SUM(D23:D25)</f>
        <v>0</v>
      </c>
      <c r="E26" s="309">
        <f>SUM(E23:E25)</f>
        <v>0</v>
      </c>
      <c r="F26" s="309">
        <f>SUM(F23:F25)</f>
        <v>0</v>
      </c>
      <c r="G26" s="108"/>
    </row>
    <row r="27" spans="2:7" ht="18" customHeight="1" x14ac:dyDescent="0.25">
      <c r="B27" s="103" t="s">
        <v>646</v>
      </c>
      <c r="C27" s="98"/>
      <c r="D27" s="98"/>
      <c r="E27" s="98"/>
      <c r="F27" s="98"/>
      <c r="G27" s="108">
        <f t="shared" si="0"/>
        <v>0</v>
      </c>
    </row>
    <row r="28" spans="2:7" ht="18" customHeight="1" x14ac:dyDescent="0.25">
      <c r="B28" s="103" t="s">
        <v>640</v>
      </c>
      <c r="C28" s="98"/>
      <c r="D28" s="98"/>
      <c r="E28" s="98"/>
      <c r="F28" s="98"/>
      <c r="G28" s="108">
        <f t="shared" si="0"/>
        <v>0</v>
      </c>
    </row>
    <row r="29" spans="2:7" ht="18" customHeight="1" x14ac:dyDescent="0.25">
      <c r="B29" s="103" t="s">
        <v>645</v>
      </c>
      <c r="C29" s="98"/>
      <c r="D29" s="98"/>
      <c r="E29" s="98"/>
      <c r="F29" s="98"/>
      <c r="G29" s="108">
        <f t="shared" si="0"/>
        <v>0</v>
      </c>
    </row>
    <row r="30" spans="2:7" ht="18" customHeight="1" x14ac:dyDescent="0.25">
      <c r="B30" s="103" t="s">
        <v>641</v>
      </c>
      <c r="C30" s="98"/>
      <c r="D30" s="98"/>
      <c r="E30" s="98"/>
      <c r="F30" s="98"/>
      <c r="G30" s="108">
        <f t="shared" si="0"/>
        <v>0</v>
      </c>
    </row>
    <row r="31" spans="2:7" ht="18" customHeight="1" x14ac:dyDescent="0.25">
      <c r="C31" s="198">
        <f>C15+C19+C22+C26+SUM(C27:C30)</f>
        <v>0</v>
      </c>
      <c r="D31" s="198">
        <f t="shared" ref="D31:F31" si="1">D15+D19+D22+D26+SUM(D27:D30)</f>
        <v>0</v>
      </c>
      <c r="E31" s="198">
        <f t="shared" si="1"/>
        <v>0</v>
      </c>
      <c r="F31" s="198">
        <f t="shared" si="1"/>
        <v>0</v>
      </c>
      <c r="G31" s="198">
        <f>SUM(C31:F31)</f>
        <v>0</v>
      </c>
    </row>
    <row r="33" spans="2:7" x14ac:dyDescent="0.25">
      <c r="B33" s="49" t="s">
        <v>1067</v>
      </c>
      <c r="C33" s="854"/>
      <c r="D33" s="855"/>
      <c r="E33" s="855"/>
      <c r="F33" s="855"/>
      <c r="G33" s="856"/>
    </row>
    <row r="34" spans="2:7" x14ac:dyDescent="0.25">
      <c r="B34" s="49" t="s">
        <v>1066</v>
      </c>
      <c r="C34" s="849"/>
      <c r="D34" s="849"/>
      <c r="E34" s="849"/>
      <c r="F34" s="849"/>
      <c r="G34" s="849"/>
    </row>
    <row r="35" spans="2:7" x14ac:dyDescent="0.25">
      <c r="B35" s="91"/>
      <c r="C35" s="660"/>
      <c r="D35" s="660"/>
      <c r="E35" s="660"/>
      <c r="F35" s="660"/>
      <c r="G35" s="660"/>
    </row>
    <row r="36" spans="2:7" x14ac:dyDescent="0.25">
      <c r="B36" s="91" t="s">
        <v>1495</v>
      </c>
      <c r="C36" s="660"/>
      <c r="D36" s="660"/>
      <c r="E36" s="660"/>
      <c r="F36" s="660"/>
      <c r="G36" s="660"/>
    </row>
    <row r="37" spans="2:7" x14ac:dyDescent="0.25">
      <c r="B37" s="91" t="s">
        <v>1496</v>
      </c>
      <c r="C37" s="660"/>
      <c r="D37" s="660"/>
      <c r="E37" s="660"/>
      <c r="F37" s="660"/>
      <c r="G37" s="660"/>
    </row>
    <row r="38" spans="2:7" x14ac:dyDescent="0.25">
      <c r="B38" s="832"/>
      <c r="C38" s="832"/>
      <c r="D38" s="832"/>
      <c r="E38" s="832"/>
      <c r="F38" s="832"/>
      <c r="G38" s="832"/>
    </row>
    <row r="39" spans="2:7" x14ac:dyDescent="0.25">
      <c r="B39" s="832"/>
      <c r="C39" s="832"/>
      <c r="D39" s="832"/>
      <c r="E39" s="832"/>
      <c r="F39" s="832"/>
      <c r="G39" s="832"/>
    </row>
    <row r="40" spans="2:7" x14ac:dyDescent="0.25">
      <c r="B40" s="832"/>
      <c r="C40" s="832"/>
      <c r="D40" s="832"/>
      <c r="E40" s="832"/>
      <c r="F40" s="832"/>
      <c r="G40" s="832"/>
    </row>
    <row r="41" spans="2:7" x14ac:dyDescent="0.25">
      <c r="B41" s="832"/>
      <c r="C41" s="832"/>
      <c r="D41" s="832"/>
      <c r="E41" s="832"/>
      <c r="F41" s="832"/>
      <c r="G41" s="832"/>
    </row>
    <row r="42" spans="2:7" x14ac:dyDescent="0.25">
      <c r="B42" s="91"/>
      <c r="C42" s="660"/>
      <c r="D42" s="660"/>
      <c r="E42" s="660"/>
      <c r="F42" s="660"/>
      <c r="G42" s="660"/>
    </row>
    <row r="43" spans="2:7" x14ac:dyDescent="0.25">
      <c r="B43" s="91" t="s">
        <v>1497</v>
      </c>
      <c r="C43" s="660"/>
      <c r="D43" s="660"/>
      <c r="E43" s="660"/>
      <c r="F43" s="660"/>
      <c r="G43" s="660"/>
    </row>
    <row r="44" spans="2:7" x14ac:dyDescent="0.25">
      <c r="B44" s="832"/>
      <c r="C44" s="832"/>
      <c r="D44" s="832"/>
      <c r="E44" s="832"/>
      <c r="F44" s="832"/>
      <c r="G44" s="832"/>
    </row>
    <row r="45" spans="2:7" x14ac:dyDescent="0.25">
      <c r="B45" s="832"/>
      <c r="C45" s="832"/>
      <c r="D45" s="832"/>
      <c r="E45" s="832"/>
      <c r="F45" s="832"/>
      <c r="G45" s="832"/>
    </row>
    <row r="46" spans="2:7" x14ac:dyDescent="0.25">
      <c r="B46" s="832"/>
      <c r="C46" s="832"/>
      <c r="D46" s="832"/>
      <c r="E46" s="832"/>
      <c r="F46" s="832"/>
      <c r="G46" s="832"/>
    </row>
    <row r="47" spans="2:7" x14ac:dyDescent="0.25">
      <c r="B47" s="832"/>
      <c r="C47" s="832"/>
      <c r="D47" s="832"/>
      <c r="E47" s="832"/>
      <c r="F47" s="832"/>
      <c r="G47" s="832"/>
    </row>
    <row r="48" spans="2:7" ht="13.8" thickBot="1" x14ac:dyDescent="0.3">
      <c r="B48" s="61"/>
      <c r="C48" s="61"/>
      <c r="D48" s="61"/>
      <c r="E48" s="61"/>
      <c r="F48" s="61"/>
      <c r="G48" s="61"/>
    </row>
    <row r="49" spans="2:7" ht="13.8" thickTop="1" x14ac:dyDescent="0.25">
      <c r="B49" s="550" t="str">
        <f>Guide!$C$29</f>
        <v>For year: 2023</v>
      </c>
      <c r="G49" s="68" t="s">
        <v>1240</v>
      </c>
    </row>
  </sheetData>
  <sheetProtection algorithmName="SHA-512" hashValue="irtR1eWl05DS6kwOQN2YNhPySNjzsJLCOyaUKke6cQ9e+JqeAYkcCNT9ePj5W81sSIM5WWrqe00Fy75ff23W2w==" saltValue="xCbVplDmWyGqw16QucjmOw==" spinCount="100000" sheet="1" objects="1" scenarios="1"/>
  <mergeCells count="8">
    <mergeCell ref="B38:G41"/>
    <mergeCell ref="B44:G47"/>
    <mergeCell ref="C34:G34"/>
    <mergeCell ref="B9:B10"/>
    <mergeCell ref="C9:C10"/>
    <mergeCell ref="D9:D10"/>
    <mergeCell ref="E9:F9"/>
    <mergeCell ref="C33:G33"/>
  </mergeCells>
  <printOptions horizontalCentered="1"/>
  <pageMargins left="0.25" right="0.25" top="0.75" bottom="0.75" header="0.3" footer="0.3"/>
  <pageSetup scale="86" orientation="portrait" r:id="rId1"/>
  <headerFooter>
    <oddHeader>&amp;C&amp;"Arial,Bold"Low-Income Housing Tax Credit / Tax Exempt Bond Application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1:J56"/>
  <sheetViews>
    <sheetView workbookViewId="0">
      <selection activeCell="C13" sqref="C13"/>
    </sheetView>
  </sheetViews>
  <sheetFormatPr defaultColWidth="9" defaultRowHeight="13.2" x14ac:dyDescent="0.25"/>
  <cols>
    <col min="1" max="1" width="1.6640625" style="31" customWidth="1"/>
    <col min="2" max="2" width="36.6640625" style="31" customWidth="1"/>
    <col min="3" max="7" width="15.6640625" style="31" customWidth="1"/>
    <col min="8" max="8" width="1.6640625" style="31" customWidth="1"/>
    <col min="9" max="16384" width="9" style="31"/>
  </cols>
  <sheetData>
    <row r="1" spans="2:10" x14ac:dyDescent="0.25">
      <c r="B1" s="149">
        <f>'1'!J4</f>
        <v>0</v>
      </c>
      <c r="C1" s="34"/>
      <c r="G1" s="150">
        <f>'1'!Q4</f>
        <v>0</v>
      </c>
    </row>
    <row r="3" spans="2:10" ht="15.6" x14ac:dyDescent="0.3">
      <c r="B3" s="48" t="s">
        <v>672</v>
      </c>
      <c r="C3" s="42"/>
      <c r="D3" s="42"/>
      <c r="E3" s="42"/>
      <c r="F3" s="42"/>
      <c r="G3" s="42"/>
    </row>
    <row r="4" spans="2:10" ht="4.6500000000000004" customHeight="1" x14ac:dyDescent="0.25"/>
    <row r="5" spans="2:10" x14ac:dyDescent="0.25">
      <c r="B5" s="34" t="s">
        <v>601</v>
      </c>
    </row>
    <row r="7" spans="2:10" x14ac:dyDescent="0.25">
      <c r="B7" s="49" t="s">
        <v>637</v>
      </c>
    </row>
    <row r="8" spans="2:10" x14ac:dyDescent="0.25">
      <c r="B8" s="49" t="s">
        <v>1226</v>
      </c>
    </row>
    <row r="10" spans="2:10" x14ac:dyDescent="0.25">
      <c r="B10" s="850" t="s">
        <v>602</v>
      </c>
      <c r="C10" s="852" t="s">
        <v>26</v>
      </c>
      <c r="D10" s="845" t="s">
        <v>28</v>
      </c>
      <c r="E10" s="842" t="s">
        <v>575</v>
      </c>
      <c r="F10" s="843"/>
      <c r="G10" s="2"/>
    </row>
    <row r="11" spans="2:10" x14ac:dyDescent="0.25">
      <c r="B11" s="851"/>
      <c r="C11" s="853"/>
      <c r="D11" s="846"/>
      <c r="E11" s="197" t="s">
        <v>27</v>
      </c>
      <c r="F11" s="197" t="s">
        <v>28</v>
      </c>
      <c r="G11" s="3" t="s">
        <v>173</v>
      </c>
    </row>
    <row r="12" spans="2:10" ht="4.6500000000000004" customHeight="1" x14ac:dyDescent="0.25"/>
    <row r="13" spans="2:10" ht="18" customHeight="1" x14ac:dyDescent="0.25">
      <c r="B13" s="114" t="s">
        <v>649</v>
      </c>
      <c r="C13" s="98"/>
      <c r="D13" s="98"/>
      <c r="E13" s="98"/>
      <c r="F13" s="98"/>
      <c r="G13" s="108">
        <f>SUM(C13:F13)</f>
        <v>0</v>
      </c>
      <c r="J13" s="49"/>
    </row>
    <row r="14" spans="2:10" ht="18" customHeight="1" x14ac:dyDescent="0.25">
      <c r="B14" s="114" t="s">
        <v>650</v>
      </c>
      <c r="C14" s="98"/>
      <c r="D14" s="98"/>
      <c r="E14" s="98"/>
      <c r="F14" s="98"/>
      <c r="G14" s="108">
        <f t="shared" ref="G14:G48" si="0">SUM(C14:F14)</f>
        <v>0</v>
      </c>
      <c r="J14" s="49"/>
    </row>
    <row r="15" spans="2:10" ht="18" customHeight="1" x14ac:dyDescent="0.25">
      <c r="B15" s="114" t="s">
        <v>648</v>
      </c>
      <c r="C15" s="98"/>
      <c r="D15" s="98"/>
      <c r="E15" s="98"/>
      <c r="F15" s="98"/>
      <c r="G15" s="108">
        <f t="shared" si="0"/>
        <v>0</v>
      </c>
      <c r="J15" s="49"/>
    </row>
    <row r="16" spans="2:10" ht="18" customHeight="1" x14ac:dyDescent="0.25">
      <c r="B16" s="114" t="s">
        <v>607</v>
      </c>
      <c r="C16" s="98"/>
      <c r="D16" s="98"/>
      <c r="E16" s="98"/>
      <c r="F16" s="98"/>
      <c r="G16" s="108">
        <f t="shared" si="0"/>
        <v>0</v>
      </c>
      <c r="J16" s="49"/>
    </row>
    <row r="17" spans="2:10" ht="18" customHeight="1" x14ac:dyDescent="0.25">
      <c r="B17" s="114" t="s">
        <v>610</v>
      </c>
      <c r="C17" s="98"/>
      <c r="D17" s="98"/>
      <c r="E17" s="98"/>
      <c r="F17" s="98"/>
      <c r="G17" s="108">
        <f t="shared" si="0"/>
        <v>0</v>
      </c>
      <c r="J17" s="49"/>
    </row>
    <row r="18" spans="2:10" ht="18" customHeight="1" x14ac:dyDescent="0.25">
      <c r="B18" s="114" t="s">
        <v>608</v>
      </c>
      <c r="C18" s="98"/>
      <c r="D18" s="98"/>
      <c r="E18" s="98"/>
      <c r="F18" s="98"/>
      <c r="G18" s="108">
        <f t="shared" si="0"/>
        <v>0</v>
      </c>
      <c r="J18" s="49"/>
    </row>
    <row r="19" spans="2:10" ht="18" customHeight="1" x14ac:dyDescent="0.25">
      <c r="B19" s="114" t="s">
        <v>604</v>
      </c>
      <c r="C19" s="98"/>
      <c r="D19" s="98"/>
      <c r="E19" s="98"/>
      <c r="F19" s="98"/>
      <c r="G19" s="108">
        <f t="shared" si="0"/>
        <v>0</v>
      </c>
      <c r="J19" s="49"/>
    </row>
    <row r="20" spans="2:10" ht="18" customHeight="1" x14ac:dyDescent="0.25">
      <c r="B20" s="115" t="s">
        <v>654</v>
      </c>
      <c r="C20" s="98"/>
      <c r="D20" s="98"/>
      <c r="E20" s="98"/>
      <c r="F20" s="98"/>
      <c r="G20" s="108">
        <f t="shared" si="0"/>
        <v>0</v>
      </c>
      <c r="J20" s="49"/>
    </row>
    <row r="21" spans="2:10" ht="18" customHeight="1" x14ac:dyDescent="0.25">
      <c r="B21" s="114" t="s">
        <v>651</v>
      </c>
      <c r="C21" s="98"/>
      <c r="D21" s="98"/>
      <c r="E21" s="98"/>
      <c r="F21" s="98"/>
      <c r="G21" s="108">
        <f t="shared" si="0"/>
        <v>0</v>
      </c>
      <c r="J21" s="49"/>
    </row>
    <row r="22" spans="2:10" ht="18" customHeight="1" x14ac:dyDescent="0.25">
      <c r="B22" s="114" t="s">
        <v>653</v>
      </c>
      <c r="C22" s="98"/>
      <c r="D22" s="98"/>
      <c r="E22" s="98"/>
      <c r="F22" s="98"/>
      <c r="G22" s="108">
        <f t="shared" si="0"/>
        <v>0</v>
      </c>
      <c r="J22" s="49"/>
    </row>
    <row r="23" spans="2:10" ht="18" customHeight="1" x14ac:dyDescent="0.25">
      <c r="B23" s="114" t="s">
        <v>609</v>
      </c>
      <c r="C23" s="98"/>
      <c r="D23" s="98"/>
      <c r="E23" s="98"/>
      <c r="F23" s="98"/>
      <c r="G23" s="108">
        <f t="shared" si="0"/>
        <v>0</v>
      </c>
      <c r="I23" s="49"/>
      <c r="J23" s="49"/>
    </row>
    <row r="24" spans="2:10" ht="18" customHeight="1" x14ac:dyDescent="0.25">
      <c r="B24" s="114" t="s">
        <v>603</v>
      </c>
      <c r="C24" s="98"/>
      <c r="D24" s="98"/>
      <c r="E24" s="98"/>
      <c r="F24" s="98"/>
      <c r="G24" s="108">
        <f t="shared" si="0"/>
        <v>0</v>
      </c>
      <c r="J24" s="49"/>
    </row>
    <row r="25" spans="2:10" ht="18" customHeight="1" x14ac:dyDescent="0.25">
      <c r="B25" s="114" t="s">
        <v>615</v>
      </c>
      <c r="C25" s="98"/>
      <c r="D25" s="98"/>
      <c r="E25" s="98"/>
      <c r="F25" s="98"/>
      <c r="G25" s="108">
        <f t="shared" si="0"/>
        <v>0</v>
      </c>
      <c r="J25" s="49"/>
    </row>
    <row r="26" spans="2:10" ht="18" customHeight="1" x14ac:dyDescent="0.25">
      <c r="B26" s="114" t="s">
        <v>605</v>
      </c>
      <c r="C26" s="98"/>
      <c r="D26" s="98"/>
      <c r="E26" s="98"/>
      <c r="F26" s="98"/>
      <c r="G26" s="108">
        <f t="shared" si="0"/>
        <v>0</v>
      </c>
      <c r="J26" s="49"/>
    </row>
    <row r="27" spans="2:10" ht="18" customHeight="1" x14ac:dyDescent="0.25">
      <c r="B27" s="114" t="s">
        <v>611</v>
      </c>
      <c r="C27" s="98"/>
      <c r="D27" s="98"/>
      <c r="E27" s="98"/>
      <c r="F27" s="98"/>
      <c r="G27" s="108">
        <f t="shared" si="0"/>
        <v>0</v>
      </c>
      <c r="J27" s="49"/>
    </row>
    <row r="28" spans="2:10" ht="18" customHeight="1" x14ac:dyDescent="0.25">
      <c r="B28" s="114" t="s">
        <v>652</v>
      </c>
      <c r="C28" s="98"/>
      <c r="D28" s="98"/>
      <c r="E28" s="98"/>
      <c r="F28" s="98"/>
      <c r="G28" s="108">
        <f t="shared" si="0"/>
        <v>0</v>
      </c>
      <c r="J28" s="49"/>
    </row>
    <row r="29" spans="2:10" ht="18" customHeight="1" x14ac:dyDescent="0.25">
      <c r="B29" s="114" t="s">
        <v>606</v>
      </c>
      <c r="C29" s="98"/>
      <c r="D29" s="98"/>
      <c r="E29" s="98"/>
      <c r="F29" s="98"/>
      <c r="G29" s="108">
        <f t="shared" si="0"/>
        <v>0</v>
      </c>
      <c r="J29" s="49"/>
    </row>
    <row r="30" spans="2:10" ht="18" customHeight="1" x14ac:dyDescent="0.25">
      <c r="B30" s="114" t="s">
        <v>612</v>
      </c>
      <c r="C30" s="98"/>
      <c r="D30" s="98"/>
      <c r="E30" s="98"/>
      <c r="F30" s="98"/>
      <c r="G30" s="108">
        <f t="shared" si="0"/>
        <v>0</v>
      </c>
      <c r="J30" s="49"/>
    </row>
    <row r="31" spans="2:10" ht="18" customHeight="1" x14ac:dyDescent="0.25">
      <c r="B31" s="114" t="s">
        <v>664</v>
      </c>
      <c r="C31" s="98"/>
      <c r="D31" s="98"/>
      <c r="E31" s="98"/>
      <c r="F31" s="98"/>
      <c r="G31" s="108">
        <f t="shared" si="0"/>
        <v>0</v>
      </c>
      <c r="J31" s="49"/>
    </row>
    <row r="32" spans="2:10" ht="18" customHeight="1" x14ac:dyDescent="0.25">
      <c r="B32" s="114" t="s">
        <v>666</v>
      </c>
      <c r="C32" s="98"/>
      <c r="D32" s="98"/>
      <c r="E32" s="98"/>
      <c r="F32" s="98"/>
      <c r="G32" s="108">
        <f t="shared" si="0"/>
        <v>0</v>
      </c>
      <c r="J32" s="49"/>
    </row>
    <row r="33" spans="2:10" ht="18" customHeight="1" x14ac:dyDescent="0.25">
      <c r="B33" s="114" t="s">
        <v>665</v>
      </c>
      <c r="C33" s="98"/>
      <c r="D33" s="98"/>
      <c r="E33" s="98"/>
      <c r="F33" s="98"/>
      <c r="G33" s="108">
        <f t="shared" si="0"/>
        <v>0</v>
      </c>
      <c r="J33" s="49"/>
    </row>
    <row r="34" spans="2:10" ht="18" customHeight="1" x14ac:dyDescent="0.25">
      <c r="B34" s="114" t="s">
        <v>647</v>
      </c>
      <c r="C34" s="98"/>
      <c r="D34" s="98"/>
      <c r="E34" s="98"/>
      <c r="F34" s="98"/>
      <c r="G34" s="108">
        <f t="shared" si="0"/>
        <v>0</v>
      </c>
      <c r="J34" s="49"/>
    </row>
    <row r="35" spans="2:10" ht="18" customHeight="1" x14ac:dyDescent="0.25">
      <c r="B35" s="669"/>
      <c r="C35" s="98"/>
      <c r="D35" s="98"/>
      <c r="E35" s="98"/>
      <c r="F35" s="98"/>
      <c r="G35" s="108">
        <f t="shared" si="0"/>
        <v>0</v>
      </c>
      <c r="J35" s="49"/>
    </row>
    <row r="36" spans="2:10" ht="18" customHeight="1" x14ac:dyDescent="0.25">
      <c r="B36" s="669"/>
      <c r="C36" s="98"/>
      <c r="D36" s="98"/>
      <c r="E36" s="98"/>
      <c r="F36" s="98"/>
      <c r="G36" s="108">
        <f t="shared" si="0"/>
        <v>0</v>
      </c>
    </row>
    <row r="37" spans="2:10" ht="18" customHeight="1" x14ac:dyDescent="0.25">
      <c r="B37" s="669"/>
      <c r="C37" s="98"/>
      <c r="D37" s="98"/>
      <c r="E37" s="98"/>
      <c r="F37" s="98"/>
      <c r="G37" s="108">
        <f t="shared" si="0"/>
        <v>0</v>
      </c>
    </row>
    <row r="38" spans="2:10" ht="18" customHeight="1" x14ac:dyDescent="0.25">
      <c r="B38" s="669"/>
      <c r="C38" s="98"/>
      <c r="D38" s="98"/>
      <c r="E38" s="98"/>
      <c r="F38" s="98"/>
      <c r="G38" s="108">
        <f t="shared" si="0"/>
        <v>0</v>
      </c>
    </row>
    <row r="39" spans="2:10" ht="18" customHeight="1" x14ac:dyDescent="0.25">
      <c r="B39" s="669"/>
      <c r="C39" s="98"/>
      <c r="D39" s="98"/>
      <c r="E39" s="98"/>
      <c r="F39" s="98"/>
      <c r="G39" s="108">
        <f t="shared" si="0"/>
        <v>0</v>
      </c>
    </row>
    <row r="40" spans="2:10" ht="18" customHeight="1" x14ac:dyDescent="0.25">
      <c r="B40" s="669"/>
      <c r="C40" s="98"/>
      <c r="D40" s="98"/>
      <c r="E40" s="98"/>
      <c r="F40" s="98"/>
      <c r="G40" s="108">
        <f t="shared" si="0"/>
        <v>0</v>
      </c>
    </row>
    <row r="41" spans="2:10" ht="18" customHeight="1" x14ac:dyDescent="0.25">
      <c r="B41" s="669"/>
      <c r="C41" s="98"/>
      <c r="D41" s="98"/>
      <c r="E41" s="98"/>
      <c r="F41" s="98"/>
      <c r="G41" s="108">
        <f t="shared" si="0"/>
        <v>0</v>
      </c>
    </row>
    <row r="42" spans="2:10" ht="18" customHeight="1" x14ac:dyDescent="0.25">
      <c r="B42" s="669"/>
      <c r="C42" s="98"/>
      <c r="D42" s="98"/>
      <c r="E42" s="98"/>
      <c r="F42" s="98"/>
      <c r="G42" s="108">
        <f t="shared" si="0"/>
        <v>0</v>
      </c>
    </row>
    <row r="43" spans="2:10" ht="18" customHeight="1" x14ac:dyDescent="0.25">
      <c r="B43" s="669"/>
      <c r="C43" s="98"/>
      <c r="D43" s="98"/>
      <c r="E43" s="98"/>
      <c r="F43" s="98"/>
      <c r="G43" s="108">
        <f t="shared" si="0"/>
        <v>0</v>
      </c>
    </row>
    <row r="44" spans="2:10" ht="18" customHeight="1" x14ac:dyDescent="0.25">
      <c r="B44" s="669"/>
      <c r="C44" s="98"/>
      <c r="D44" s="98"/>
      <c r="E44" s="98"/>
      <c r="F44" s="98"/>
      <c r="G44" s="108">
        <f t="shared" si="0"/>
        <v>0</v>
      </c>
    </row>
    <row r="45" spans="2:10" ht="18" customHeight="1" x14ac:dyDescent="0.25">
      <c r="B45" s="669"/>
      <c r="C45" s="98"/>
      <c r="D45" s="98"/>
      <c r="E45" s="98"/>
      <c r="F45" s="98"/>
      <c r="G45" s="108">
        <f t="shared" si="0"/>
        <v>0</v>
      </c>
    </row>
    <row r="46" spans="2:10" ht="18" customHeight="1" x14ac:dyDescent="0.25">
      <c r="B46" s="669"/>
      <c r="C46" s="98"/>
      <c r="D46" s="98"/>
      <c r="E46" s="98"/>
      <c r="F46" s="98"/>
      <c r="G46" s="108">
        <f t="shared" si="0"/>
        <v>0</v>
      </c>
    </row>
    <row r="47" spans="2:10" ht="18" customHeight="1" x14ac:dyDescent="0.25">
      <c r="B47" s="669"/>
      <c r="C47" s="98"/>
      <c r="D47" s="98"/>
      <c r="E47" s="98"/>
      <c r="F47" s="98"/>
      <c r="G47" s="108">
        <f t="shared" si="0"/>
        <v>0</v>
      </c>
    </row>
    <row r="48" spans="2:10" ht="18" customHeight="1" x14ac:dyDescent="0.25">
      <c r="B48" s="669"/>
      <c r="C48" s="98"/>
      <c r="D48" s="98"/>
      <c r="E48" s="98"/>
      <c r="F48" s="98"/>
      <c r="G48" s="108">
        <f t="shared" si="0"/>
        <v>0</v>
      </c>
    </row>
    <row r="49" spans="2:7" ht="18" customHeight="1" x14ac:dyDescent="0.25">
      <c r="C49" s="198">
        <f>SUM(C13:C48)</f>
        <v>0</v>
      </c>
      <c r="D49" s="198">
        <f>SUM(D13:D48)</f>
        <v>0</v>
      </c>
      <c r="E49" s="198">
        <f>SUM(E13:E48)</f>
        <v>0</v>
      </c>
      <c r="F49" s="198">
        <f>SUM(F13:F48)</f>
        <v>0</v>
      </c>
      <c r="G49" s="198">
        <f>SUM(C49:F49)</f>
        <v>0</v>
      </c>
    </row>
    <row r="55" spans="2:7" ht="13.8" thickBot="1" x14ac:dyDescent="0.3">
      <c r="B55" s="61"/>
      <c r="C55" s="61"/>
      <c r="D55" s="61"/>
      <c r="E55" s="61"/>
      <c r="F55" s="61"/>
      <c r="G55" s="61"/>
    </row>
    <row r="56" spans="2:7" ht="13.8" thickTop="1" x14ac:dyDescent="0.25">
      <c r="B56" s="550" t="str">
        <f>Guide!$C$29</f>
        <v>For year: 2023</v>
      </c>
      <c r="G56" s="68" t="s">
        <v>1227</v>
      </c>
    </row>
  </sheetData>
  <sheetProtection algorithmName="SHA-512" hashValue="k/lvQuONbnhuhZjqIbFxdJMApM/4rMD76c3R7nw+bCaEfsIV7pXJHluQFSA31Ba5fd2K0HGXzs1XCVnHdJNQyw==" saltValue="0Gwp643S4dTCvznCv7eX/A==" spinCount="100000" sheet="1" objects="1" scenarios="1"/>
  <mergeCells count="4">
    <mergeCell ref="B10:B11"/>
    <mergeCell ref="C10:C11"/>
    <mergeCell ref="D10:D11"/>
    <mergeCell ref="E10:F10"/>
  </mergeCells>
  <printOptions horizontalCentered="1"/>
  <pageMargins left="0.25" right="0.25" top="0.75" bottom="0.75" header="0.3" footer="0.3"/>
  <pageSetup scale="78" orientation="portrait" r:id="rId1"/>
  <headerFooter>
    <oddHeader>&amp;C&amp;"Arial,Bold"Low-Income Housing Tax Credit / Tax Exempt Bond Application</oddHeader>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B1:S75"/>
  <sheetViews>
    <sheetView workbookViewId="0">
      <selection activeCell="C5" sqref="C5"/>
    </sheetView>
  </sheetViews>
  <sheetFormatPr defaultColWidth="9" defaultRowHeight="13.2" x14ac:dyDescent="0.25"/>
  <cols>
    <col min="1" max="1" width="1.6640625" style="31" customWidth="1"/>
    <col min="2" max="2" width="3.6640625" style="31" customWidth="1"/>
    <col min="3" max="3" width="4.44140625" style="31" customWidth="1"/>
    <col min="4" max="6" width="9" style="31"/>
    <col min="7" max="7" width="15.5546875" style="31" customWidth="1"/>
    <col min="8" max="8" width="5" style="31" customWidth="1"/>
    <col min="9" max="9" width="4.109375" style="31" customWidth="1"/>
    <col min="10" max="10" width="6.6640625" style="31" customWidth="1"/>
    <col min="11" max="11" width="9" style="31"/>
    <col min="12" max="12" width="10.5546875" style="31" customWidth="1"/>
    <col min="13" max="13" width="9" style="31"/>
    <col min="14" max="14" width="20.44140625" style="31" customWidth="1"/>
    <col min="15" max="15" width="1.6640625" style="31" customWidth="1"/>
    <col min="16" max="16384" width="9" style="31"/>
  </cols>
  <sheetData>
    <row r="1" spans="2:19" x14ac:dyDescent="0.25">
      <c r="B1" s="351">
        <f>'1'!J4</f>
        <v>0</v>
      </c>
      <c r="G1" s="34"/>
      <c r="N1" s="150">
        <f>'1'!Q4</f>
        <v>0</v>
      </c>
    </row>
    <row r="3" spans="2:19" ht="15.6" x14ac:dyDescent="0.3">
      <c r="B3" s="48" t="s">
        <v>413</v>
      </c>
      <c r="C3" s="42"/>
      <c r="D3" s="42"/>
      <c r="E3" s="42"/>
      <c r="F3" s="42"/>
      <c r="G3" s="42"/>
      <c r="H3" s="42"/>
      <c r="I3" s="42"/>
      <c r="J3" s="42"/>
      <c r="K3" s="42"/>
      <c r="L3" s="42"/>
      <c r="M3" s="42"/>
      <c r="N3" s="42"/>
    </row>
    <row r="4" spans="2:19" ht="5.25" customHeight="1" x14ac:dyDescent="0.25">
      <c r="B4" s="80"/>
      <c r="C4" s="80"/>
      <c r="D4" s="80"/>
      <c r="E4" s="80"/>
      <c r="F4" s="80"/>
      <c r="G4" s="80"/>
      <c r="H4" s="80"/>
      <c r="I4" s="80"/>
      <c r="J4" s="80"/>
      <c r="K4" s="80"/>
      <c r="L4" s="80"/>
      <c r="M4" s="80"/>
      <c r="N4" s="80"/>
      <c r="O4" s="80"/>
    </row>
    <row r="5" spans="2:19" x14ac:dyDescent="0.25">
      <c r="C5" s="343"/>
      <c r="D5" s="49" t="s">
        <v>1174</v>
      </c>
      <c r="J5" s="49" t="s">
        <v>1478</v>
      </c>
    </row>
    <row r="6" spans="2:19" ht="4.6500000000000004" customHeight="1" x14ac:dyDescent="0.25">
      <c r="G6" s="86"/>
      <c r="H6" s="86"/>
      <c r="I6" s="86"/>
      <c r="Q6" s="86"/>
      <c r="R6" s="86"/>
      <c r="S6" s="86"/>
    </row>
    <row r="7" spans="2:19" x14ac:dyDescent="0.25">
      <c r="D7" s="752"/>
      <c r="E7" s="752"/>
      <c r="F7" s="752"/>
      <c r="G7" s="752"/>
      <c r="H7" s="35"/>
      <c r="I7" s="86"/>
      <c r="J7" s="752"/>
      <c r="K7" s="752"/>
      <c r="L7" s="752"/>
      <c r="M7" s="752"/>
      <c r="Q7" s="86"/>
      <c r="R7" s="35"/>
      <c r="S7" s="86"/>
    </row>
    <row r="8" spans="2:19" ht="4.6500000000000004" customHeight="1" x14ac:dyDescent="0.25">
      <c r="G8" s="86"/>
      <c r="H8" s="86"/>
      <c r="I8" s="86"/>
      <c r="Q8" s="86"/>
      <c r="R8" s="86"/>
      <c r="S8" s="86"/>
    </row>
    <row r="9" spans="2:19" ht="15.6" x14ac:dyDescent="0.3">
      <c r="B9" s="827" t="s">
        <v>1228</v>
      </c>
      <c r="C9" s="827"/>
      <c r="D9" s="827"/>
      <c r="E9" s="827"/>
      <c r="F9" s="827"/>
      <c r="G9" s="827"/>
      <c r="H9" s="827"/>
      <c r="I9" s="827"/>
      <c r="J9" s="827"/>
      <c r="K9" s="827"/>
      <c r="L9" s="827"/>
      <c r="M9" s="827"/>
      <c r="N9" s="827"/>
    </row>
    <row r="10" spans="2:19" ht="5.25" customHeight="1" x14ac:dyDescent="0.25">
      <c r="B10" s="80"/>
      <c r="C10" s="80"/>
      <c r="D10" s="80"/>
      <c r="E10" s="80"/>
      <c r="F10" s="80"/>
      <c r="G10" s="80"/>
      <c r="H10" s="80"/>
      <c r="I10" s="80"/>
      <c r="J10" s="80"/>
      <c r="K10" s="80"/>
      <c r="L10" s="80"/>
      <c r="M10" s="80"/>
      <c r="N10" s="80"/>
      <c r="O10" s="80"/>
    </row>
    <row r="11" spans="2:19" x14ac:dyDescent="0.25">
      <c r="B11" s="822" t="s">
        <v>730</v>
      </c>
      <c r="C11" s="822"/>
      <c r="D11" s="822"/>
      <c r="E11" s="822"/>
      <c r="F11" s="866"/>
      <c r="G11" s="863"/>
      <c r="H11" s="864"/>
      <c r="I11" s="864"/>
      <c r="J11" s="864"/>
      <c r="K11" s="865"/>
    </row>
    <row r="12" spans="2:19" ht="4.5" customHeight="1" x14ac:dyDescent="0.25">
      <c r="B12" s="80"/>
      <c r="C12" s="80"/>
      <c r="D12" s="86"/>
      <c r="E12" s="80"/>
      <c r="F12" s="80"/>
      <c r="G12" s="80"/>
      <c r="H12" s="80"/>
      <c r="I12" s="80"/>
      <c r="J12" s="80"/>
      <c r="K12" s="86"/>
      <c r="L12" s="86"/>
      <c r="M12" s="80"/>
      <c r="N12" s="80"/>
      <c r="O12" s="80"/>
    </row>
    <row r="13" spans="2:19" x14ac:dyDescent="0.25">
      <c r="B13" s="391" t="s">
        <v>728</v>
      </c>
      <c r="C13" s="391"/>
      <c r="E13" s="538"/>
      <c r="F13" s="858" t="s">
        <v>729</v>
      </c>
      <c r="G13" s="859"/>
      <c r="H13" s="860"/>
      <c r="I13" s="860"/>
      <c r="J13" s="860"/>
      <c r="K13" s="86"/>
      <c r="L13" s="60"/>
      <c r="M13" s="166" t="s">
        <v>741</v>
      </c>
      <c r="N13" s="549"/>
      <c r="O13" s="548"/>
      <c r="P13" s="548"/>
    </row>
    <row r="14" spans="2:19" ht="5.25" customHeight="1" x14ac:dyDescent="0.25">
      <c r="B14" s="80"/>
      <c r="C14" s="80"/>
      <c r="D14" s="80"/>
      <c r="E14" s="80"/>
      <c r="F14" s="80"/>
      <c r="G14" s="80"/>
      <c r="H14" s="80"/>
      <c r="I14" s="80"/>
      <c r="J14" s="80"/>
      <c r="K14" s="80"/>
      <c r="L14" s="80"/>
      <c r="M14" s="80"/>
      <c r="N14" s="80"/>
      <c r="O14" s="80"/>
    </row>
    <row r="15" spans="2:19" ht="15.6" x14ac:dyDescent="0.3">
      <c r="B15" s="48" t="s">
        <v>525</v>
      </c>
      <c r="C15" s="42"/>
      <c r="D15" s="42"/>
      <c r="E15" s="42"/>
      <c r="F15" s="42"/>
      <c r="G15" s="42"/>
      <c r="H15" s="42"/>
      <c r="I15" s="42"/>
      <c r="J15" s="42"/>
      <c r="K15" s="42"/>
      <c r="L15" s="42"/>
      <c r="M15" s="42"/>
      <c r="N15" s="42"/>
    </row>
    <row r="16" spans="2:19" ht="4.6500000000000004" customHeight="1" x14ac:dyDescent="0.25"/>
    <row r="17" spans="2:14" x14ac:dyDescent="0.25">
      <c r="B17" s="31" t="s">
        <v>18</v>
      </c>
    </row>
    <row r="18" spans="2:14" ht="4.6500000000000004" customHeight="1" x14ac:dyDescent="0.25"/>
    <row r="19" spans="2:14" x14ac:dyDescent="0.25">
      <c r="C19" s="396"/>
      <c r="D19" s="31" t="s">
        <v>526</v>
      </c>
      <c r="F19" s="35"/>
      <c r="G19" s="86"/>
      <c r="H19" s="5"/>
      <c r="I19" s="31" t="s">
        <v>528</v>
      </c>
      <c r="J19" s="86"/>
      <c r="K19" s="86"/>
      <c r="L19" s="35"/>
    </row>
    <row r="20" spans="2:14" ht="4.6500000000000004" customHeight="1" x14ac:dyDescent="0.25"/>
    <row r="21" spans="2:14" x14ac:dyDescent="0.25">
      <c r="C21" s="5"/>
      <c r="D21" s="31" t="s">
        <v>527</v>
      </c>
      <c r="F21" s="35"/>
      <c r="G21" s="86"/>
      <c r="H21" s="773"/>
      <c r="I21" s="773"/>
      <c r="J21" s="773"/>
      <c r="K21" s="773"/>
      <c r="L21" s="773"/>
      <c r="M21" s="773"/>
      <c r="N21" s="773"/>
    </row>
    <row r="22" spans="2:14" ht="4.6500000000000004" customHeight="1" x14ac:dyDescent="0.25">
      <c r="H22" s="773"/>
      <c r="I22" s="773"/>
      <c r="J22" s="773"/>
      <c r="K22" s="773"/>
      <c r="L22" s="773"/>
      <c r="M22" s="773"/>
      <c r="N22" s="773"/>
    </row>
    <row r="23" spans="2:14" x14ac:dyDescent="0.25">
      <c r="C23" s="396"/>
      <c r="D23" s="31" t="s">
        <v>529</v>
      </c>
      <c r="F23" s="35"/>
      <c r="G23" s="86"/>
      <c r="H23" s="773"/>
      <c r="I23" s="773"/>
      <c r="J23" s="773"/>
      <c r="K23" s="773"/>
      <c r="L23" s="773"/>
      <c r="M23" s="773"/>
      <c r="N23" s="773"/>
    </row>
    <row r="24" spans="2:14" ht="4.6500000000000004" customHeight="1" x14ac:dyDescent="0.25"/>
    <row r="25" spans="2:14" x14ac:dyDescent="0.25">
      <c r="B25" s="31" t="s">
        <v>532</v>
      </c>
      <c r="I25" s="172" t="s">
        <v>944</v>
      </c>
      <c r="J25" s="536"/>
    </row>
    <row r="26" spans="2:14" ht="4.6500000000000004" customHeight="1" x14ac:dyDescent="0.25"/>
    <row r="27" spans="2:14" x14ac:dyDescent="0.25">
      <c r="B27" s="34" t="s">
        <v>530</v>
      </c>
      <c r="I27" s="172" t="s">
        <v>944</v>
      </c>
      <c r="J27" s="536"/>
    </row>
    <row r="28" spans="2:14" ht="4.5" customHeight="1" x14ac:dyDescent="0.25">
      <c r="J28" s="35"/>
      <c r="K28" s="86"/>
    </row>
    <row r="29" spans="2:14" ht="15.6" x14ac:dyDescent="0.3">
      <c r="B29" s="48" t="s">
        <v>1479</v>
      </c>
      <c r="C29" s="42"/>
      <c r="D29" s="42"/>
      <c r="E29" s="42"/>
      <c r="F29" s="42"/>
      <c r="G29" s="42"/>
      <c r="H29" s="42"/>
      <c r="I29" s="42"/>
      <c r="J29" s="42"/>
      <c r="K29" s="42"/>
      <c r="L29" s="42"/>
      <c r="M29" s="42"/>
      <c r="N29" s="42"/>
    </row>
    <row r="30" spans="2:14" ht="4.5" customHeight="1" x14ac:dyDescent="0.25">
      <c r="J30" s="35"/>
      <c r="K30" s="86"/>
    </row>
    <row r="31" spans="2:14" x14ac:dyDescent="0.25">
      <c r="B31" s="34" t="s">
        <v>1481</v>
      </c>
    </row>
    <row r="32" spans="2:14" ht="4.6500000000000004" customHeight="1" x14ac:dyDescent="0.25"/>
    <row r="33" spans="2:15" x14ac:dyDescent="0.25">
      <c r="B33" s="49" t="s">
        <v>1480</v>
      </c>
      <c r="H33" s="657"/>
      <c r="J33" s="34" t="s">
        <v>1482</v>
      </c>
      <c r="M33" s="857"/>
      <c r="N33" s="857"/>
      <c r="O33" s="654"/>
    </row>
    <row r="34" spans="2:15" ht="4.6500000000000004" customHeight="1" x14ac:dyDescent="0.25"/>
    <row r="35" spans="2:15" x14ac:dyDescent="0.25">
      <c r="B35" s="391" t="s">
        <v>1461</v>
      </c>
      <c r="C35" s="391"/>
      <c r="D35" s="391"/>
      <c r="F35" s="775"/>
      <c r="G35" s="777"/>
      <c r="H35" s="868" t="s">
        <v>1483</v>
      </c>
      <c r="I35" s="767"/>
      <c r="J35" s="754"/>
      <c r="K35" s="754"/>
      <c r="L35" s="754"/>
      <c r="M35" s="754"/>
      <c r="N35" s="754"/>
    </row>
    <row r="36" spans="2:15" ht="4.6500000000000004" customHeight="1" x14ac:dyDescent="0.25"/>
    <row r="37" spans="2:15" x14ac:dyDescent="0.25">
      <c r="B37" s="49" t="s">
        <v>1484</v>
      </c>
      <c r="F37" s="655"/>
      <c r="G37" s="868" t="s">
        <v>1485</v>
      </c>
      <c r="H37" s="767"/>
      <c r="I37" s="767"/>
      <c r="J37" s="754"/>
      <c r="K37" s="754"/>
      <c r="L37" s="754"/>
      <c r="M37" s="754"/>
      <c r="N37" s="754"/>
    </row>
    <row r="38" spans="2:15" ht="4.6500000000000004" customHeight="1" x14ac:dyDescent="0.25"/>
    <row r="39" spans="2:15" x14ac:dyDescent="0.25">
      <c r="B39" s="31" t="s">
        <v>292</v>
      </c>
      <c r="N39" s="656"/>
    </row>
    <row r="40" spans="2:15" ht="4.6500000000000004" customHeight="1" x14ac:dyDescent="0.25"/>
    <row r="41" spans="2:15" x14ac:dyDescent="0.25">
      <c r="B41" s="34" t="s">
        <v>1486</v>
      </c>
    </row>
    <row r="42" spans="2:15" ht="4.6500000000000004" customHeight="1" x14ac:dyDescent="0.25"/>
    <row r="43" spans="2:15" x14ac:dyDescent="0.25">
      <c r="B43" s="49" t="s">
        <v>1487</v>
      </c>
      <c r="D43" s="754"/>
      <c r="E43" s="754"/>
      <c r="F43" s="754"/>
      <c r="G43" s="754"/>
      <c r="H43" s="784" t="s">
        <v>1489</v>
      </c>
      <c r="I43" s="769"/>
      <c r="J43" s="655"/>
      <c r="K43" s="784" t="s">
        <v>1488</v>
      </c>
      <c r="L43" s="869"/>
      <c r="M43" s="869"/>
      <c r="N43" s="658"/>
    </row>
    <row r="44" spans="2:15" ht="4.6500000000000004" customHeight="1" x14ac:dyDescent="0.25"/>
    <row r="45" spans="2:15" x14ac:dyDescent="0.25">
      <c r="B45" s="49" t="s">
        <v>1490</v>
      </c>
      <c r="E45" s="867"/>
      <c r="F45" s="867"/>
      <c r="G45" s="659" t="s">
        <v>1491</v>
      </c>
      <c r="H45" s="867"/>
      <c r="I45" s="867"/>
      <c r="J45" s="867"/>
      <c r="K45" s="868" t="s">
        <v>1492</v>
      </c>
      <c r="L45" s="767"/>
      <c r="M45" s="767"/>
      <c r="N45" s="658"/>
    </row>
    <row r="46" spans="2:15" ht="4.6500000000000004" customHeight="1" x14ac:dyDescent="0.25"/>
    <row r="47" spans="2:15" x14ac:dyDescent="0.25">
      <c r="B47" s="49" t="s">
        <v>1465</v>
      </c>
      <c r="F47" s="867"/>
      <c r="G47" s="867"/>
      <c r="J47" s="337" t="s">
        <v>1466</v>
      </c>
      <c r="K47" s="337"/>
      <c r="M47" s="867"/>
      <c r="N47" s="867"/>
    </row>
    <row r="48" spans="2:15" ht="4.5" customHeight="1" x14ac:dyDescent="0.25">
      <c r="J48" s="35"/>
      <c r="K48" s="86"/>
    </row>
    <row r="49" spans="2:14" ht="15.6" x14ac:dyDescent="0.3">
      <c r="B49" s="48" t="s">
        <v>305</v>
      </c>
      <c r="C49" s="42"/>
      <c r="D49" s="42"/>
      <c r="E49" s="42"/>
      <c r="F49" s="42"/>
      <c r="G49" s="42"/>
      <c r="H49" s="42"/>
      <c r="I49" s="42"/>
      <c r="J49" s="42"/>
      <c r="K49" s="42"/>
      <c r="L49" s="42"/>
      <c r="M49" s="42"/>
      <c r="N49" s="42"/>
    </row>
    <row r="50" spans="2:14" x14ac:dyDescent="0.25">
      <c r="G50" s="286"/>
    </row>
    <row r="51" spans="2:14" x14ac:dyDescent="0.25">
      <c r="B51" s="31" t="s">
        <v>315</v>
      </c>
      <c r="G51" s="209">
        <f>'9'!I19+SUM('9'!I21:I25)-'9'!I24-SUM('9-A'!G16:G16)</f>
        <v>0</v>
      </c>
    </row>
    <row r="52" spans="2:14" x14ac:dyDescent="0.25">
      <c r="G52" s="286"/>
    </row>
    <row r="53" spans="2:14" x14ac:dyDescent="0.25">
      <c r="B53" s="31" t="s">
        <v>306</v>
      </c>
      <c r="G53" s="310">
        <f>'9'!I12+'9'!I19+SUM('9'!I21:I25)-SUM('9-A'!G16:G16)</f>
        <v>0</v>
      </c>
    </row>
    <row r="55" spans="2:14" x14ac:dyDescent="0.25">
      <c r="B55" s="31" t="s">
        <v>307</v>
      </c>
      <c r="G55" s="210" t="e">
        <f>ROUND(G53/'9'!I103,4)</f>
        <v>#DIV/0!</v>
      </c>
      <c r="H55" s="31" t="s">
        <v>308</v>
      </c>
    </row>
    <row r="56" spans="2:14" ht="13.8" thickBot="1" x14ac:dyDescent="0.3">
      <c r="B56" s="61"/>
      <c r="C56" s="61"/>
      <c r="D56" s="61"/>
      <c r="E56" s="61"/>
      <c r="F56" s="61"/>
      <c r="G56" s="61"/>
      <c r="H56" s="61"/>
      <c r="I56" s="61"/>
      <c r="J56" s="61"/>
      <c r="K56" s="61"/>
      <c r="L56" s="61"/>
      <c r="M56" s="61"/>
      <c r="N56" s="61"/>
    </row>
    <row r="57" spans="2:14" ht="13.8" thickTop="1" x14ac:dyDescent="0.25"/>
    <row r="58" spans="2:14" x14ac:dyDescent="0.25">
      <c r="B58" s="34" t="s">
        <v>309</v>
      </c>
    </row>
    <row r="60" spans="2:14" x14ac:dyDescent="0.25">
      <c r="B60" s="31" t="s">
        <v>310</v>
      </c>
      <c r="I60" s="861" t="e">
        <f>ROUND('9'!I26/G51,4)</f>
        <v>#DIV/0!</v>
      </c>
      <c r="J60" s="862"/>
      <c r="K60" s="31" t="s">
        <v>311</v>
      </c>
    </row>
    <row r="62" spans="2:14" x14ac:dyDescent="0.25">
      <c r="B62" s="31" t="s">
        <v>414</v>
      </c>
      <c r="I62" s="861" t="e">
        <f>ROUND(('9'!I27+'9'!I28)/G51,4)</f>
        <v>#DIV/0!</v>
      </c>
      <c r="J62" s="862"/>
      <c r="K62" s="31" t="s">
        <v>312</v>
      </c>
    </row>
    <row r="63" spans="2:14" x14ac:dyDescent="0.25">
      <c r="H63" s="60"/>
      <c r="I63" s="176"/>
      <c r="J63" s="176"/>
      <c r="K63" s="60"/>
    </row>
    <row r="64" spans="2:14" x14ac:dyDescent="0.25">
      <c r="B64" s="49" t="s">
        <v>574</v>
      </c>
      <c r="I64" s="861" t="e">
        <f>('9'!I24)/(G51)</f>
        <v>#DIV/0!</v>
      </c>
      <c r="J64" s="862"/>
      <c r="K64" s="49" t="s">
        <v>573</v>
      </c>
    </row>
    <row r="65" spans="2:14" ht="13.8" thickBot="1" x14ac:dyDescent="0.3">
      <c r="B65" s="61"/>
      <c r="C65" s="61"/>
      <c r="D65" s="61"/>
      <c r="E65" s="61"/>
      <c r="F65" s="61"/>
      <c r="G65" s="61"/>
      <c r="H65" s="61"/>
      <c r="I65" s="61"/>
      <c r="J65" s="61"/>
      <c r="K65" s="61"/>
      <c r="L65" s="61"/>
      <c r="M65" s="61"/>
      <c r="N65" s="61"/>
    </row>
    <row r="66" spans="2:14" ht="13.8" thickTop="1" x14ac:dyDescent="0.25"/>
    <row r="67" spans="2:14" x14ac:dyDescent="0.25">
      <c r="B67" s="31" t="s">
        <v>313</v>
      </c>
      <c r="G67" s="211" t="e">
        <f>ROUND(('7'!G37-'7'!G32-'7'!C17)/'6'!D47,0)</f>
        <v>#DIV/0!</v>
      </c>
      <c r="H67" s="212"/>
      <c r="I67" s="212"/>
      <c r="J67" s="815" t="s">
        <v>1456</v>
      </c>
      <c r="K67" s="815"/>
      <c r="L67" s="815"/>
      <c r="M67" s="815"/>
      <c r="N67" s="815"/>
    </row>
    <row r="68" spans="2:14" ht="12.75" customHeight="1" x14ac:dyDescent="0.25">
      <c r="G68" s="207"/>
      <c r="H68" s="86"/>
      <c r="I68" s="86"/>
      <c r="J68" s="815"/>
      <c r="K68" s="815"/>
      <c r="L68" s="815"/>
      <c r="M68" s="815"/>
      <c r="N68" s="815"/>
    </row>
    <row r="70" spans="2:14" x14ac:dyDescent="0.25">
      <c r="B70" s="31" t="s">
        <v>314</v>
      </c>
      <c r="G70" s="213" t="e">
        <f>ROUND(G51/'6'!D47,0)</f>
        <v>#DIV/0!</v>
      </c>
      <c r="H70" s="214"/>
      <c r="I70" s="214"/>
      <c r="J70" s="815" t="s">
        <v>1457</v>
      </c>
      <c r="K70" s="815"/>
      <c r="L70" s="815"/>
      <c r="M70" s="815"/>
      <c r="N70" s="815"/>
    </row>
    <row r="71" spans="2:14" x14ac:dyDescent="0.25">
      <c r="J71" s="815"/>
      <c r="K71" s="815"/>
      <c r="L71" s="815"/>
      <c r="M71" s="815"/>
      <c r="N71" s="815"/>
    </row>
    <row r="72" spans="2:14" x14ac:dyDescent="0.25">
      <c r="J72" s="815"/>
      <c r="K72" s="815"/>
      <c r="L72" s="815"/>
      <c r="M72" s="815"/>
      <c r="N72" s="815"/>
    </row>
    <row r="73" spans="2:14" x14ac:dyDescent="0.25">
      <c r="J73" s="815"/>
      <c r="K73" s="815"/>
      <c r="L73" s="815"/>
      <c r="M73" s="815"/>
      <c r="N73" s="815"/>
    </row>
    <row r="74" spans="2:14" ht="13.8" thickBot="1" x14ac:dyDescent="0.3">
      <c r="B74" s="61"/>
      <c r="C74" s="61"/>
      <c r="D74" s="61"/>
      <c r="E74" s="61"/>
      <c r="F74" s="61"/>
      <c r="G74" s="61"/>
      <c r="H74" s="61"/>
      <c r="I74" s="61"/>
      <c r="J74" s="61"/>
      <c r="K74" s="61"/>
      <c r="L74" s="61"/>
      <c r="M74" s="61"/>
      <c r="N74" s="61"/>
    </row>
    <row r="75" spans="2:14" ht="13.8" thickTop="1" x14ac:dyDescent="0.25">
      <c r="B75" s="550" t="str">
        <f>Guide!$C$29</f>
        <v>For year: 2023</v>
      </c>
      <c r="N75" s="401" t="s">
        <v>404</v>
      </c>
    </row>
  </sheetData>
  <sheetProtection algorithmName="SHA-512" hashValue="8w7Kbo5ziBBIa2qWe+tpFpIas41obsIO9I96mfP0OxuVj6yRAE/xuTMugz9XrB6fLirnQwFEPvWm2clAPWlQPw==" saltValue="HCjWb6plfumJsIHx0vThaw==" spinCount="100000" sheet="1" objects="1" scenarios="1"/>
  <mergeCells count="27">
    <mergeCell ref="H35:I35"/>
    <mergeCell ref="J35:N35"/>
    <mergeCell ref="E45:F45"/>
    <mergeCell ref="H45:J45"/>
    <mergeCell ref="K45:M45"/>
    <mergeCell ref="G37:I37"/>
    <mergeCell ref="J37:N37"/>
    <mergeCell ref="D43:G43"/>
    <mergeCell ref="H43:I43"/>
    <mergeCell ref="K43:M43"/>
    <mergeCell ref="F35:G35"/>
    <mergeCell ref="D7:G7"/>
    <mergeCell ref="J7:M7"/>
    <mergeCell ref="H21:N23"/>
    <mergeCell ref="M33:N33"/>
    <mergeCell ref="J70:N73"/>
    <mergeCell ref="J67:N68"/>
    <mergeCell ref="B9:N9"/>
    <mergeCell ref="F13:G13"/>
    <mergeCell ref="H13:J13"/>
    <mergeCell ref="I64:J64"/>
    <mergeCell ref="I60:J60"/>
    <mergeCell ref="I62:J62"/>
    <mergeCell ref="G11:K11"/>
    <mergeCell ref="B11:F11"/>
    <mergeCell ref="F47:G47"/>
    <mergeCell ref="M47:N47"/>
  </mergeCells>
  <phoneticPr fontId="4" type="noConversion"/>
  <printOptions horizontalCentered="1"/>
  <pageMargins left="0.25" right="0.25" top="0.75" bottom="0.75" header="0.3" footer="0.3"/>
  <pageSetup scale="86" orientation="portrait" r:id="rId1"/>
  <headerFooter alignWithMargins="0">
    <oddHeader>&amp;C&amp;"Arial,Bold"Low-Income Housing Tax Credit / Tax Exempt Bond Application</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2D0DB63-5FA6-458C-BED5-9F1C7608610E}">
          <x14:formula1>
            <xm:f>Tables!$D$2:$D$3</xm:f>
          </x14:formula1>
          <xm:sqref>J25:J27 H33</xm:sqref>
        </x14:dataValidation>
        <x14:dataValidation type="list" allowBlank="1" showInputMessage="1" showErrorMessage="1" xr:uid="{064A0253-F3FF-48D6-A9C3-9036CB95C0F6}">
          <x14:formula1>
            <xm:f>Tables!$S$3:$S$8</xm:f>
          </x14:formula1>
          <xm:sqref>D7:G7</xm:sqref>
        </x14:dataValidation>
        <x14:dataValidation type="list" allowBlank="1" showInputMessage="1" showErrorMessage="1" xr:uid="{A97F0B2C-7165-450D-8921-DCC8D6260EEE}">
          <x14:formula1>
            <xm:f>Tables!$S$10:$S$14</xm:f>
          </x14:formula1>
          <xm:sqref>J7:M7</xm:sqref>
        </x14:dataValidation>
        <x14:dataValidation type="list" allowBlank="1" showInputMessage="1" showErrorMessage="1" xr:uid="{4D10CEA3-CC22-4FE8-B558-A62B38A7AD17}">
          <x14:formula1>
            <xm:f>Tables!$N$25:$N$27</xm:f>
          </x14:formula1>
          <xm:sqref>F35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B1:O76"/>
  <sheetViews>
    <sheetView workbookViewId="0">
      <selection activeCell="B1" sqref="B1"/>
    </sheetView>
  </sheetViews>
  <sheetFormatPr defaultColWidth="9" defaultRowHeight="13.2" x14ac:dyDescent="0.25"/>
  <cols>
    <col min="1" max="1" width="1.6640625" style="31" customWidth="1"/>
    <col min="2" max="2" width="5.88671875" style="31" customWidth="1"/>
    <col min="3" max="4" width="9" style="31" customWidth="1"/>
    <col min="5" max="5" width="9" style="31"/>
    <col min="6" max="6" width="4.6640625" style="31" customWidth="1"/>
    <col min="7" max="7" width="5.33203125" style="31" customWidth="1"/>
    <col min="8" max="8" width="14.6640625" style="31" customWidth="1"/>
    <col min="9" max="9" width="6" style="31" customWidth="1"/>
    <col min="10" max="10" width="9" style="31" customWidth="1"/>
    <col min="11" max="11" width="14.6640625" style="31" customWidth="1"/>
    <col min="12" max="12" width="8" style="31" customWidth="1"/>
    <col min="13" max="13" width="6.6640625" style="31" customWidth="1"/>
    <col min="14" max="14" width="14" style="31" customWidth="1"/>
    <col min="15" max="15" width="1.6640625" style="31" customWidth="1"/>
    <col min="16" max="16384" width="9" style="31"/>
  </cols>
  <sheetData>
    <row r="1" spans="2:15" x14ac:dyDescent="0.25">
      <c r="B1" s="149">
        <f>'1'!J4</f>
        <v>0</v>
      </c>
      <c r="G1" s="34"/>
      <c r="N1" s="150">
        <f>'1'!Q4</f>
        <v>0</v>
      </c>
    </row>
    <row r="3" spans="2:15" ht="15.6" x14ac:dyDescent="0.3">
      <c r="B3" s="48" t="s">
        <v>319</v>
      </c>
      <c r="C3" s="42"/>
      <c r="D3" s="42"/>
      <c r="E3" s="42"/>
      <c r="F3" s="42"/>
      <c r="G3" s="42"/>
      <c r="H3" s="42"/>
      <c r="I3" s="42"/>
      <c r="J3" s="42"/>
      <c r="K3" s="42"/>
      <c r="L3" s="42"/>
      <c r="M3" s="42"/>
      <c r="N3" s="42"/>
    </row>
    <row r="5" spans="2:15" ht="12.75" customHeight="1" x14ac:dyDescent="0.25">
      <c r="B5" s="923" t="s">
        <v>339</v>
      </c>
      <c r="C5" s="923"/>
      <c r="D5" s="923"/>
      <c r="E5" s="923"/>
      <c r="F5" s="924"/>
      <c r="G5" s="667"/>
      <c r="H5" s="49" t="s">
        <v>1507</v>
      </c>
      <c r="I5" s="769" t="s">
        <v>1176</v>
      </c>
      <c r="J5" s="769"/>
      <c r="K5" s="769"/>
      <c r="L5" s="769"/>
      <c r="M5" s="770"/>
      <c r="N5" s="92"/>
    </row>
    <row r="6" spans="2:15" x14ac:dyDescent="0.25">
      <c r="B6" s="923"/>
      <c r="C6" s="923"/>
      <c r="D6" s="923"/>
      <c r="E6" s="923"/>
      <c r="F6" s="925"/>
      <c r="G6" s="35"/>
      <c r="H6" s="86"/>
      <c r="I6" s="769" t="s">
        <v>1177</v>
      </c>
      <c r="J6" s="769"/>
      <c r="K6" s="769"/>
      <c r="L6" s="769"/>
      <c r="M6" s="770"/>
      <c r="N6" s="141"/>
    </row>
    <row r="7" spans="2:15" x14ac:dyDescent="0.25">
      <c r="I7" s="378"/>
      <c r="J7" s="378"/>
      <c r="K7" s="378"/>
      <c r="L7" s="378"/>
      <c r="M7" s="378"/>
    </row>
    <row r="8" spans="2:15" x14ac:dyDescent="0.25">
      <c r="C8" s="31" t="s">
        <v>340</v>
      </c>
      <c r="E8" s="752"/>
      <c r="F8" s="752"/>
      <c r="G8" s="752"/>
      <c r="I8" s="769" t="s">
        <v>1178</v>
      </c>
      <c r="J8" s="769"/>
      <c r="K8" s="769"/>
      <c r="L8" s="769"/>
      <c r="M8" s="770"/>
      <c r="N8" s="92"/>
    </row>
    <row r="9" spans="2:15" x14ac:dyDescent="0.25">
      <c r="G9" s="35"/>
      <c r="I9" s="769" t="s">
        <v>1179</v>
      </c>
      <c r="J9" s="769"/>
      <c r="K9" s="769"/>
      <c r="L9" s="769"/>
      <c r="M9" s="770"/>
      <c r="N9" s="141"/>
    </row>
    <row r="10" spans="2:15" x14ac:dyDescent="0.25">
      <c r="C10" s="31" t="s">
        <v>343</v>
      </c>
      <c r="E10" s="752"/>
      <c r="F10" s="752"/>
      <c r="G10" s="752"/>
      <c r="I10" s="378"/>
      <c r="J10" s="378"/>
      <c r="K10" s="378"/>
      <c r="L10" s="378"/>
      <c r="M10" s="378"/>
    </row>
    <row r="11" spans="2:15" x14ac:dyDescent="0.25">
      <c r="G11" s="35"/>
      <c r="I11" s="769" t="s">
        <v>1175</v>
      </c>
      <c r="J11" s="769"/>
      <c r="K11" s="769"/>
      <c r="L11" s="769"/>
      <c r="M11" s="770"/>
      <c r="N11" s="680">
        <f>'8'!F24+'8'!F25</f>
        <v>0</v>
      </c>
    </row>
    <row r="12" spans="2:15" x14ac:dyDescent="0.25">
      <c r="G12" s="35"/>
    </row>
    <row r="13" spans="2:15" x14ac:dyDescent="0.25">
      <c r="B13" s="926" t="s">
        <v>1183</v>
      </c>
      <c r="C13" s="926"/>
      <c r="D13" s="926"/>
      <c r="E13" s="926"/>
      <c r="F13" s="926"/>
      <c r="G13" s="926"/>
      <c r="H13" s="926"/>
      <c r="I13" s="926" t="s">
        <v>1184</v>
      </c>
      <c r="J13" s="926"/>
      <c r="K13" s="926"/>
      <c r="L13" s="926"/>
      <c r="M13" s="926"/>
      <c r="N13" s="926"/>
      <c r="O13" s="926"/>
    </row>
    <row r="14" spans="2:15" ht="5.0999999999999996" customHeight="1" x14ac:dyDescent="0.25"/>
    <row r="15" spans="2:15" x14ac:dyDescent="0.25">
      <c r="B15" s="927" t="s">
        <v>346</v>
      </c>
      <c r="C15" s="928"/>
      <c r="D15" s="887"/>
      <c r="E15" s="887"/>
      <c r="F15" s="887"/>
      <c r="G15" s="887"/>
      <c r="H15" s="887"/>
      <c r="I15" s="905" t="s">
        <v>1181</v>
      </c>
      <c r="J15" s="906"/>
      <c r="K15" s="887"/>
      <c r="L15" s="887"/>
      <c r="M15" s="887"/>
      <c r="N15" s="887"/>
    </row>
    <row r="16" spans="2:15" ht="4.6500000000000004" customHeight="1" x14ac:dyDescent="0.25">
      <c r="I16" s="377"/>
      <c r="J16" s="377"/>
    </row>
    <row r="17" spans="2:15" x14ac:dyDescent="0.25">
      <c r="B17" s="768" t="s">
        <v>1180</v>
      </c>
      <c r="C17" s="822"/>
      <c r="D17" s="887"/>
      <c r="E17" s="887"/>
      <c r="F17" s="887"/>
      <c r="G17" s="887"/>
      <c r="H17" s="887"/>
      <c r="I17" s="905" t="s">
        <v>1182</v>
      </c>
      <c r="J17" s="866"/>
      <c r="K17" s="887"/>
      <c r="L17" s="887"/>
      <c r="M17" s="887"/>
      <c r="N17" s="887"/>
    </row>
    <row r="18" spans="2:15" ht="4.6500000000000004" customHeight="1" x14ac:dyDescent="0.25">
      <c r="I18" s="377"/>
      <c r="J18" s="377"/>
    </row>
    <row r="19" spans="2:15" x14ac:dyDescent="0.25">
      <c r="B19" s="768" t="s">
        <v>83</v>
      </c>
      <c r="C19" s="928"/>
      <c r="D19" s="887"/>
      <c r="E19" s="887"/>
      <c r="F19" s="887"/>
      <c r="G19" s="887"/>
      <c r="H19" s="887"/>
      <c r="I19" s="688" t="s">
        <v>383</v>
      </c>
      <c r="J19" s="904"/>
      <c r="K19" s="887"/>
      <c r="L19" s="887"/>
      <c r="M19" s="887"/>
      <c r="N19" s="887"/>
      <c r="O19" s="86"/>
    </row>
    <row r="20" spans="2:15" ht="4.6500000000000004" customHeight="1" x14ac:dyDescent="0.25">
      <c r="D20" s="86"/>
      <c r="E20" s="86"/>
      <c r="F20" s="86"/>
      <c r="G20" s="86"/>
      <c r="H20" s="86"/>
      <c r="I20" s="86"/>
      <c r="J20" s="86"/>
      <c r="K20" s="86"/>
      <c r="L20" s="86"/>
      <c r="M20" s="86"/>
      <c r="N20" s="86"/>
      <c r="O20" s="86"/>
    </row>
    <row r="21" spans="2:15" x14ac:dyDescent="0.25">
      <c r="B21" s="379" t="s">
        <v>35</v>
      </c>
      <c r="C21" s="754"/>
      <c r="D21" s="754"/>
      <c r="E21" s="754"/>
      <c r="F21" s="754"/>
      <c r="G21" s="754"/>
      <c r="H21" s="754"/>
      <c r="I21" s="337" t="s">
        <v>369</v>
      </c>
      <c r="J21" s="754"/>
      <c r="K21" s="754"/>
      <c r="L21" s="754"/>
      <c r="M21" s="754"/>
      <c r="N21" s="754"/>
      <c r="O21" s="86"/>
    </row>
    <row r="22" spans="2:15" ht="4.6500000000000004" customHeight="1" x14ac:dyDescent="0.25">
      <c r="D22" s="86"/>
      <c r="E22" s="86"/>
      <c r="F22" s="86"/>
      <c r="G22" s="86"/>
      <c r="H22" s="86"/>
      <c r="K22" s="86"/>
      <c r="L22" s="86"/>
      <c r="M22" s="86"/>
      <c r="N22" s="86"/>
      <c r="O22" s="86"/>
    </row>
    <row r="23" spans="2:15" x14ac:dyDescent="0.25">
      <c r="B23" s="379" t="s">
        <v>36</v>
      </c>
      <c r="C23" s="754"/>
      <c r="D23" s="754"/>
      <c r="E23" s="754"/>
      <c r="F23" s="907" t="s">
        <v>37</v>
      </c>
      <c r="G23" s="869"/>
      <c r="H23" s="539"/>
      <c r="I23" s="337" t="s">
        <v>370</v>
      </c>
      <c r="J23" s="754"/>
      <c r="K23" s="754"/>
      <c r="L23" s="754"/>
      <c r="M23" s="383" t="s">
        <v>371</v>
      </c>
      <c r="N23" s="661"/>
      <c r="O23" s="86"/>
    </row>
    <row r="24" spans="2:15" ht="4.6500000000000004" customHeight="1" x14ac:dyDescent="0.25">
      <c r="D24" s="86"/>
      <c r="E24" s="86"/>
      <c r="F24" s="86"/>
      <c r="G24" s="86"/>
      <c r="H24" s="86"/>
      <c r="I24" s="86"/>
      <c r="J24" s="86"/>
      <c r="K24" s="86"/>
      <c r="L24" s="86"/>
      <c r="M24" s="86"/>
      <c r="N24" s="86"/>
      <c r="O24" s="86"/>
    </row>
    <row r="25" spans="2:15" x14ac:dyDescent="0.25">
      <c r="B25" s="196" t="s">
        <v>58</v>
      </c>
      <c r="C25" s="196"/>
      <c r="D25" s="887"/>
      <c r="E25" s="887"/>
      <c r="F25" s="887"/>
      <c r="G25" s="887"/>
      <c r="H25" s="887"/>
      <c r="I25" s="88" t="s">
        <v>373</v>
      </c>
      <c r="J25" s="196"/>
      <c r="K25" s="849"/>
      <c r="L25" s="849"/>
      <c r="M25" s="849"/>
      <c r="N25" s="849"/>
      <c r="O25" s="86"/>
    </row>
    <row r="26" spans="2:15" ht="4.6500000000000004" customHeight="1" x14ac:dyDescent="0.25">
      <c r="D26" s="215"/>
      <c r="E26" s="215"/>
      <c r="F26" s="215"/>
      <c r="G26" s="215"/>
      <c r="H26" s="215"/>
      <c r="K26" s="45"/>
      <c r="L26" s="4"/>
      <c r="M26" s="4"/>
      <c r="N26" s="46"/>
    </row>
    <row r="27" spans="2:15" x14ac:dyDescent="0.25">
      <c r="B27" s="196" t="s">
        <v>63</v>
      </c>
      <c r="C27" s="376"/>
      <c r="D27" s="887"/>
      <c r="E27" s="887"/>
      <c r="F27" s="887"/>
      <c r="G27" s="887"/>
      <c r="H27" s="887"/>
      <c r="I27" s="88" t="s">
        <v>376</v>
      </c>
      <c r="J27" s="196"/>
      <c r="K27" s="849"/>
      <c r="L27" s="849"/>
      <c r="M27" s="849"/>
      <c r="N27" s="849"/>
    </row>
    <row r="28" spans="2:15" ht="4.6500000000000004" customHeight="1" x14ac:dyDescent="0.25">
      <c r="D28" s="215"/>
      <c r="E28" s="380"/>
      <c r="F28" s="380"/>
      <c r="G28" s="380"/>
      <c r="H28" s="380"/>
      <c r="I28" s="380"/>
      <c r="J28" s="380"/>
      <c r="K28" s="380"/>
      <c r="L28" s="380"/>
      <c r="M28" s="380"/>
      <c r="N28" s="380"/>
    </row>
    <row r="29" spans="2:15" x14ac:dyDescent="0.25">
      <c r="B29" s="706" t="s">
        <v>62</v>
      </c>
      <c r="C29" s="706"/>
      <c r="D29" s="903"/>
      <c r="E29" s="903"/>
      <c r="F29" s="903"/>
      <c r="G29" s="903"/>
      <c r="H29" s="380"/>
      <c r="I29" s="705" t="s">
        <v>374</v>
      </c>
      <c r="J29" s="706"/>
      <c r="K29" s="903"/>
      <c r="L29" s="903"/>
      <c r="M29" s="380"/>
      <c r="N29" s="380"/>
    </row>
    <row r="30" spans="2:15" x14ac:dyDescent="0.25">
      <c r="D30" s="215"/>
      <c r="E30" s="380"/>
      <c r="F30" s="380"/>
      <c r="G30" s="380"/>
      <c r="H30" s="380"/>
      <c r="I30" s="380"/>
      <c r="J30" s="380"/>
      <c r="K30" s="380"/>
      <c r="L30" s="380"/>
      <c r="M30" s="380"/>
      <c r="N30" s="380"/>
    </row>
    <row r="31" spans="2:15" x14ac:dyDescent="0.25">
      <c r="B31" s="31" t="s">
        <v>348</v>
      </c>
      <c r="D31" s="215"/>
      <c r="E31" s="380"/>
      <c r="F31" s="888"/>
      <c r="G31" s="888"/>
      <c r="H31" s="888"/>
      <c r="I31" s="888"/>
      <c r="J31" s="888"/>
      <c r="K31" s="888"/>
      <c r="L31" s="888"/>
      <c r="M31" s="888"/>
      <c r="N31" s="888"/>
    </row>
    <row r="32" spans="2:15" x14ac:dyDescent="0.25">
      <c r="D32" s="215"/>
      <c r="E32" s="380"/>
      <c r="F32" s="888"/>
      <c r="G32" s="888"/>
      <c r="H32" s="888"/>
      <c r="I32" s="888"/>
      <c r="J32" s="888"/>
      <c r="K32" s="888"/>
      <c r="L32" s="888"/>
      <c r="M32" s="888"/>
      <c r="N32" s="888"/>
    </row>
    <row r="33" spans="2:14" x14ac:dyDescent="0.25">
      <c r="D33" s="215"/>
      <c r="E33" s="380"/>
      <c r="F33" s="888"/>
      <c r="G33" s="888"/>
      <c r="H33" s="888"/>
      <c r="I33" s="888"/>
      <c r="J33" s="888"/>
      <c r="K33" s="888"/>
      <c r="L33" s="888"/>
      <c r="M33" s="888"/>
      <c r="N33" s="888"/>
    </row>
    <row r="34" spans="2:14" ht="13.8" thickBot="1" x14ac:dyDescent="0.3">
      <c r="B34" s="61"/>
      <c r="C34" s="61"/>
      <c r="D34" s="61"/>
      <c r="E34" s="61"/>
      <c r="F34" s="61"/>
      <c r="G34" s="61"/>
      <c r="H34" s="61"/>
      <c r="I34" s="61"/>
      <c r="J34" s="61"/>
      <c r="K34" s="61"/>
      <c r="L34" s="61"/>
      <c r="M34" s="61"/>
      <c r="N34" s="61"/>
    </row>
    <row r="35" spans="2:14" ht="13.8" thickTop="1" x14ac:dyDescent="0.25"/>
    <row r="36" spans="2:14" x14ac:dyDescent="0.25">
      <c r="B36" s="216" t="s">
        <v>723</v>
      </c>
      <c r="C36" s="216"/>
      <c r="D36" s="216"/>
      <c r="E36" s="216"/>
    </row>
    <row r="38" spans="2:14" x14ac:dyDescent="0.25">
      <c r="B38" s="5"/>
      <c r="C38" s="31" t="s">
        <v>333</v>
      </c>
    </row>
    <row r="39" spans="2:14" ht="4.6500000000000004" customHeight="1" x14ac:dyDescent="0.25"/>
    <row r="40" spans="2:14" x14ac:dyDescent="0.25">
      <c r="B40" s="5"/>
      <c r="C40" s="31" t="s">
        <v>334</v>
      </c>
    </row>
    <row r="41" spans="2:14" ht="4.6500000000000004" customHeight="1" x14ac:dyDescent="0.25"/>
    <row r="42" spans="2:14" x14ac:dyDescent="0.25">
      <c r="B42" s="5"/>
      <c r="C42" s="31" t="s">
        <v>335</v>
      </c>
    </row>
    <row r="43" spans="2:14" ht="4.6500000000000004" customHeight="1" x14ac:dyDescent="0.25"/>
    <row r="44" spans="2:14" x14ac:dyDescent="0.25">
      <c r="B44" s="5"/>
      <c r="C44" s="31" t="s">
        <v>336</v>
      </c>
    </row>
    <row r="45" spans="2:14" ht="4.6500000000000004" customHeight="1" x14ac:dyDescent="0.25"/>
    <row r="46" spans="2:14" x14ac:dyDescent="0.25">
      <c r="B46" s="5"/>
      <c r="C46" s="31" t="s">
        <v>337</v>
      </c>
    </row>
    <row r="47" spans="2:14" ht="4.6500000000000004" customHeight="1" x14ac:dyDescent="0.25"/>
    <row r="48" spans="2:14" x14ac:dyDescent="0.25">
      <c r="B48" s="5"/>
      <c r="C48" s="31" t="s">
        <v>338</v>
      </c>
    </row>
    <row r="49" spans="2:14" ht="4.6500000000000004" customHeight="1" x14ac:dyDescent="0.25"/>
    <row r="50" spans="2:14" x14ac:dyDescent="0.25">
      <c r="B50" s="5"/>
      <c r="C50" s="31" t="s">
        <v>1516</v>
      </c>
    </row>
    <row r="52" spans="2:14" ht="15.6" x14ac:dyDescent="0.3">
      <c r="B52" s="48" t="s">
        <v>320</v>
      </c>
      <c r="C52" s="42"/>
      <c r="D52" s="42"/>
      <c r="E52" s="42"/>
      <c r="F52" s="42"/>
      <c r="G52" s="42"/>
      <c r="H52" s="42"/>
      <c r="I52" s="42"/>
      <c r="J52" s="42"/>
      <c r="K52" s="42"/>
      <c r="L52" s="42"/>
      <c r="M52" s="42"/>
      <c r="N52" s="42"/>
    </row>
    <row r="54" spans="2:14" x14ac:dyDescent="0.25">
      <c r="B54" s="31" t="s">
        <v>332</v>
      </c>
    </row>
    <row r="55" spans="2:14" ht="4.6500000000000004" customHeight="1" x14ac:dyDescent="0.25"/>
    <row r="56" spans="2:14" x14ac:dyDescent="0.25">
      <c r="B56" s="881" t="s">
        <v>321</v>
      </c>
      <c r="C56" s="882"/>
      <c r="D56" s="882"/>
      <c r="E56" s="882"/>
      <c r="F56" s="882"/>
      <c r="G56" s="883"/>
      <c r="H56" s="852" t="s">
        <v>26</v>
      </c>
      <c r="I56" s="916" t="s">
        <v>28</v>
      </c>
      <c r="J56" s="918"/>
      <c r="K56" s="916" t="s">
        <v>575</v>
      </c>
      <c r="L56" s="917"/>
      <c r="M56" s="918"/>
      <c r="N56" s="2"/>
    </row>
    <row r="57" spans="2:14" x14ac:dyDescent="0.25">
      <c r="B57" s="884"/>
      <c r="C57" s="885"/>
      <c r="D57" s="885"/>
      <c r="E57" s="885"/>
      <c r="F57" s="885"/>
      <c r="G57" s="886"/>
      <c r="H57" s="853"/>
      <c r="I57" s="919"/>
      <c r="J57" s="920"/>
      <c r="K57" s="197" t="s">
        <v>27</v>
      </c>
      <c r="L57" s="919" t="s">
        <v>28</v>
      </c>
      <c r="M57" s="920"/>
      <c r="N57" s="3" t="s">
        <v>173</v>
      </c>
    </row>
    <row r="58" spans="2:14" ht="3.75" customHeight="1" x14ac:dyDescent="0.25"/>
    <row r="59" spans="2:14" ht="18" customHeight="1" x14ac:dyDescent="0.25">
      <c r="B59" s="879" t="s">
        <v>323</v>
      </c>
      <c r="C59" s="874"/>
      <c r="D59" s="874"/>
      <c r="E59" s="874"/>
      <c r="F59" s="874"/>
      <c r="G59" s="875"/>
      <c r="H59" s="217">
        <f>'9'!E103</f>
        <v>0</v>
      </c>
      <c r="I59" s="895">
        <f>'9'!F103</f>
        <v>0</v>
      </c>
      <c r="J59" s="896"/>
      <c r="K59" s="217">
        <f>'9'!G103</f>
        <v>0</v>
      </c>
      <c r="L59" s="895">
        <f>'9'!H103</f>
        <v>0</v>
      </c>
      <c r="M59" s="896"/>
      <c r="N59" s="218">
        <f>SUM(H59:L59)</f>
        <v>0</v>
      </c>
    </row>
    <row r="60" spans="2:14" ht="18" customHeight="1" x14ac:dyDescent="0.25">
      <c r="B60" s="879" t="s">
        <v>324</v>
      </c>
      <c r="C60" s="874"/>
      <c r="D60" s="874"/>
      <c r="E60" s="874"/>
      <c r="F60" s="874"/>
      <c r="G60" s="875"/>
      <c r="H60" s="219">
        <f>'9'!E9</f>
        <v>0</v>
      </c>
      <c r="I60" s="921">
        <f>'9'!F9</f>
        <v>0</v>
      </c>
      <c r="J60" s="922"/>
      <c r="K60" s="219">
        <f>'9'!G9</f>
        <v>0</v>
      </c>
      <c r="L60" s="921">
        <f>'9'!H9</f>
        <v>0</v>
      </c>
      <c r="M60" s="922"/>
      <c r="N60" s="218">
        <f>SUM(H60:L60)</f>
        <v>0</v>
      </c>
    </row>
    <row r="61" spans="2:14" x14ac:dyDescent="0.25">
      <c r="B61" s="889" t="s">
        <v>325</v>
      </c>
      <c r="C61" s="890"/>
      <c r="D61" s="890"/>
      <c r="E61" s="890"/>
      <c r="F61" s="890"/>
      <c r="G61" s="891"/>
      <c r="H61" s="880"/>
      <c r="I61" s="897"/>
      <c r="J61" s="898"/>
      <c r="K61" s="880"/>
      <c r="L61" s="897"/>
      <c r="M61" s="898"/>
      <c r="N61" s="908">
        <f>SUM(H61:L62)</f>
        <v>0</v>
      </c>
    </row>
    <row r="62" spans="2:14" x14ac:dyDescent="0.25">
      <c r="B62" s="892" t="s">
        <v>322</v>
      </c>
      <c r="C62" s="893"/>
      <c r="D62" s="893"/>
      <c r="E62" s="893"/>
      <c r="F62" s="893"/>
      <c r="G62" s="894"/>
      <c r="H62" s="880"/>
      <c r="I62" s="899"/>
      <c r="J62" s="900"/>
      <c r="K62" s="880"/>
      <c r="L62" s="899"/>
      <c r="M62" s="900"/>
      <c r="N62" s="908"/>
    </row>
    <row r="63" spans="2:14" ht="18" customHeight="1" x14ac:dyDescent="0.25">
      <c r="B63" s="873" t="s">
        <v>1449</v>
      </c>
      <c r="C63" s="874"/>
      <c r="D63" s="874"/>
      <c r="E63" s="874"/>
      <c r="F63" s="874"/>
      <c r="G63" s="875"/>
      <c r="H63" s="220">
        <f>'12'!C59</f>
        <v>0</v>
      </c>
      <c r="I63" s="901">
        <f>'12'!D59</f>
        <v>0</v>
      </c>
      <c r="J63" s="902"/>
      <c r="K63" s="220">
        <f>'12'!E59</f>
        <v>0</v>
      </c>
      <c r="L63" s="901">
        <f>'12'!F59</f>
        <v>0</v>
      </c>
      <c r="M63" s="902"/>
      <c r="N63" s="221">
        <f>SUM(H63:L63)</f>
        <v>0</v>
      </c>
    </row>
    <row r="64" spans="2:14" ht="18" customHeight="1" x14ac:dyDescent="0.25">
      <c r="B64" s="876" t="s">
        <v>921</v>
      </c>
      <c r="C64" s="877"/>
      <c r="D64" s="877"/>
      <c r="E64" s="877"/>
      <c r="F64" s="877"/>
      <c r="G64" s="878"/>
      <c r="H64" s="117"/>
      <c r="I64" s="914"/>
      <c r="J64" s="915"/>
      <c r="K64" s="117"/>
      <c r="L64" s="914"/>
      <c r="M64" s="915"/>
      <c r="N64" s="218">
        <f>SUM(H64:L64)</f>
        <v>0</v>
      </c>
    </row>
    <row r="65" spans="2:14" ht="18" customHeight="1" x14ac:dyDescent="0.25">
      <c r="B65" s="879" t="s">
        <v>326</v>
      </c>
      <c r="C65" s="874"/>
      <c r="D65" s="874"/>
      <c r="E65" s="874"/>
      <c r="F65" s="874"/>
      <c r="G65" s="875"/>
      <c r="H65" s="117"/>
      <c r="I65" s="914"/>
      <c r="J65" s="915"/>
      <c r="K65" s="117"/>
      <c r="L65" s="914"/>
      <c r="M65" s="915"/>
      <c r="N65" s="218">
        <f>SUM(H65:L65)</f>
        <v>0</v>
      </c>
    </row>
    <row r="66" spans="2:14" ht="18" customHeight="1" x14ac:dyDescent="0.25">
      <c r="B66" s="879" t="s">
        <v>327</v>
      </c>
      <c r="C66" s="874"/>
      <c r="D66" s="874"/>
      <c r="E66" s="874"/>
      <c r="F66" s="874"/>
      <c r="G66" s="875"/>
      <c r="H66" s="117"/>
      <c r="I66" s="914"/>
      <c r="J66" s="915"/>
      <c r="K66" s="117"/>
      <c r="L66" s="914"/>
      <c r="M66" s="915"/>
      <c r="N66" s="218">
        <f>SUM(H66:L66)</f>
        <v>0</v>
      </c>
    </row>
    <row r="67" spans="2:14" ht="18" customHeight="1" x14ac:dyDescent="0.25">
      <c r="B67" s="870" t="s">
        <v>328</v>
      </c>
      <c r="C67" s="871"/>
      <c r="D67" s="871"/>
      <c r="E67" s="871"/>
      <c r="F67" s="871"/>
      <c r="G67" s="872"/>
      <c r="H67" s="217">
        <f>H59-H60-H61-H63-H64-H65-H66</f>
        <v>0</v>
      </c>
      <c r="I67" s="895">
        <f>I59-I60-I61-I63-I64-I65-I66</f>
        <v>0</v>
      </c>
      <c r="J67" s="896"/>
      <c r="K67" s="217">
        <f>K59-K60-K61-K63-K64-K65-K66</f>
        <v>0</v>
      </c>
      <c r="L67" s="895">
        <f>L59-L60-L61-L63-L64-L65-L66</f>
        <v>0</v>
      </c>
      <c r="M67" s="896"/>
      <c r="N67" s="218">
        <f>SUM(H67:L67)</f>
        <v>0</v>
      </c>
    </row>
    <row r="68" spans="2:14" ht="18" customHeight="1" x14ac:dyDescent="0.25">
      <c r="B68" s="879" t="s">
        <v>329</v>
      </c>
      <c r="C68" s="874"/>
      <c r="D68" s="874"/>
      <c r="E68" s="874"/>
      <c r="F68" s="874"/>
      <c r="G68" s="875"/>
      <c r="H68" s="222">
        <f>MIN('6'!L53:L55)</f>
        <v>0</v>
      </c>
      <c r="I68" s="912">
        <f>MIN('6'!L53:L55)</f>
        <v>0</v>
      </c>
      <c r="J68" s="913"/>
      <c r="K68" s="381">
        <f>MIN('6'!L53:L55)</f>
        <v>0</v>
      </c>
      <c r="L68" s="912">
        <f>MIN('6'!L53:L55)</f>
        <v>0</v>
      </c>
      <c r="M68" s="913"/>
      <c r="N68" s="223"/>
    </row>
    <row r="69" spans="2:14" ht="18" customHeight="1" x14ac:dyDescent="0.25">
      <c r="B69" s="870" t="s">
        <v>330</v>
      </c>
      <c r="C69" s="871"/>
      <c r="D69" s="871"/>
      <c r="E69" s="871"/>
      <c r="F69" s="871"/>
      <c r="G69" s="872"/>
      <c r="H69" s="142"/>
      <c r="I69" s="911"/>
      <c r="J69" s="911"/>
      <c r="K69" s="168">
        <v>1</v>
      </c>
      <c r="L69" s="911"/>
      <c r="M69" s="911"/>
      <c r="N69" s="223"/>
    </row>
    <row r="70" spans="2:14" ht="18" customHeight="1" x14ac:dyDescent="0.25">
      <c r="B70" s="870" t="s">
        <v>331</v>
      </c>
      <c r="C70" s="871"/>
      <c r="D70" s="871"/>
      <c r="E70" s="871"/>
      <c r="F70" s="871"/>
      <c r="G70" s="872"/>
      <c r="H70" s="168">
        <f>ROUND(H67*H68*H69,2)</f>
        <v>0</v>
      </c>
      <c r="I70" s="909">
        <f>ROUND(I67*I68*I69,2)</f>
        <v>0</v>
      </c>
      <c r="J70" s="910"/>
      <c r="K70" s="382">
        <f>ROUND(K67*K68*K69,2)</f>
        <v>0</v>
      </c>
      <c r="L70" s="909">
        <f>ROUND(L67*L68*L69,2)</f>
        <v>0</v>
      </c>
      <c r="M70" s="910"/>
      <c r="N70" s="208">
        <f>SUM(H70:L70)</f>
        <v>0</v>
      </c>
    </row>
    <row r="72" spans="2:14" x14ac:dyDescent="0.25">
      <c r="B72" s="224" t="s">
        <v>1241</v>
      </c>
      <c r="C72" s="157"/>
      <c r="D72" s="157"/>
      <c r="E72" s="157"/>
      <c r="F72" s="157"/>
      <c r="G72" s="157"/>
      <c r="H72" s="157"/>
      <c r="I72" s="157"/>
      <c r="J72" s="157"/>
      <c r="K72" s="157"/>
      <c r="L72" s="157"/>
      <c r="M72" s="157"/>
      <c r="N72" s="157"/>
    </row>
    <row r="73" spans="2:14" x14ac:dyDescent="0.25">
      <c r="B73" s="225"/>
    </row>
    <row r="74" spans="2:14" x14ac:dyDescent="0.25">
      <c r="B74" s="225"/>
    </row>
    <row r="75" spans="2:14" ht="13.8" thickBot="1" x14ac:dyDescent="0.3">
      <c r="B75" s="61"/>
      <c r="C75" s="61"/>
      <c r="D75" s="61"/>
      <c r="E75" s="61"/>
      <c r="F75" s="61"/>
      <c r="G75" s="61"/>
      <c r="H75" s="61"/>
      <c r="I75" s="61"/>
      <c r="J75" s="61"/>
      <c r="K75" s="61"/>
      <c r="L75" s="61"/>
      <c r="M75" s="61"/>
      <c r="N75" s="61"/>
    </row>
    <row r="76" spans="2:14" ht="13.8" thickTop="1" x14ac:dyDescent="0.25">
      <c r="B76" s="550" t="str">
        <f>Guide!$C$29</f>
        <v>For year: 2023</v>
      </c>
      <c r="N76" s="68" t="s">
        <v>405</v>
      </c>
    </row>
  </sheetData>
  <sheetProtection algorithmName="SHA-512" hashValue="0wHHGWTeLSddj5Xs21fQVW2I5VS/tZwOiZ+nQTb8ffwfURFVTc3hNd4gOjP8QCUSF78gioL17QBTuUNCpv43vg==" saltValue="wFQjD4Rv7b9xxOVaTqunHw==" spinCount="100000" sheet="1" objects="1" scenarios="1"/>
  <mergeCells count="78">
    <mergeCell ref="I11:M11"/>
    <mergeCell ref="B13:H13"/>
    <mergeCell ref="I13:O13"/>
    <mergeCell ref="B15:C15"/>
    <mergeCell ref="B19:C19"/>
    <mergeCell ref="B17:C17"/>
    <mergeCell ref="E10:G10"/>
    <mergeCell ref="B5:F6"/>
    <mergeCell ref="I9:M9"/>
    <mergeCell ref="I8:M8"/>
    <mergeCell ref="I6:M6"/>
    <mergeCell ref="I5:M5"/>
    <mergeCell ref="E8:G8"/>
    <mergeCell ref="L70:M70"/>
    <mergeCell ref="L69:M69"/>
    <mergeCell ref="L68:M68"/>
    <mergeCell ref="L67:M67"/>
    <mergeCell ref="L66:M66"/>
    <mergeCell ref="I65:J65"/>
    <mergeCell ref="I64:J64"/>
    <mergeCell ref="J21:N21"/>
    <mergeCell ref="I29:J29"/>
    <mergeCell ref="K56:M56"/>
    <mergeCell ref="L57:M57"/>
    <mergeCell ref="L60:M60"/>
    <mergeCell ref="L59:M59"/>
    <mergeCell ref="L61:M62"/>
    <mergeCell ref="L65:M65"/>
    <mergeCell ref="L64:M64"/>
    <mergeCell ref="L63:M63"/>
    <mergeCell ref="K27:N27"/>
    <mergeCell ref="K25:N25"/>
    <mergeCell ref="I56:J57"/>
    <mergeCell ref="I60:J60"/>
    <mergeCell ref="I70:J70"/>
    <mergeCell ref="I69:J69"/>
    <mergeCell ref="I68:J68"/>
    <mergeCell ref="I67:J67"/>
    <mergeCell ref="I66:J66"/>
    <mergeCell ref="I63:J63"/>
    <mergeCell ref="D29:G29"/>
    <mergeCell ref="K15:N15"/>
    <mergeCell ref="K17:N17"/>
    <mergeCell ref="K19:N19"/>
    <mergeCell ref="I19:J19"/>
    <mergeCell ref="I17:J17"/>
    <mergeCell ref="I15:J15"/>
    <mergeCell ref="F23:G23"/>
    <mergeCell ref="K29:L29"/>
    <mergeCell ref="D15:H15"/>
    <mergeCell ref="D17:H17"/>
    <mergeCell ref="D19:H19"/>
    <mergeCell ref="C21:H21"/>
    <mergeCell ref="J23:L23"/>
    <mergeCell ref="N61:N62"/>
    <mergeCell ref="K61:K62"/>
    <mergeCell ref="B56:G57"/>
    <mergeCell ref="C23:E23"/>
    <mergeCell ref="D25:H25"/>
    <mergeCell ref="D27:H27"/>
    <mergeCell ref="B29:C29"/>
    <mergeCell ref="H56:H57"/>
    <mergeCell ref="F31:N33"/>
    <mergeCell ref="B59:G59"/>
    <mergeCell ref="B60:G60"/>
    <mergeCell ref="B61:G61"/>
    <mergeCell ref="B62:G62"/>
    <mergeCell ref="I59:J59"/>
    <mergeCell ref="I61:J62"/>
    <mergeCell ref="H61:H62"/>
    <mergeCell ref="B70:G70"/>
    <mergeCell ref="B63:G63"/>
    <mergeCell ref="B64:G64"/>
    <mergeCell ref="B65:G65"/>
    <mergeCell ref="B66:G66"/>
    <mergeCell ref="B67:G67"/>
    <mergeCell ref="B68:G68"/>
    <mergeCell ref="B69:G69"/>
  </mergeCells>
  <phoneticPr fontId="4" type="noConversion"/>
  <printOptions horizontalCentered="1"/>
  <pageMargins left="0.25" right="0.25" top="0.75" bottom="0.75" header="0.3" footer="0.3"/>
  <pageSetup scale="77"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755CDA5-BD28-4586-A85D-C8374F1A7890}">
          <x14:formula1>
            <xm:f>Tables!$U$3:$U$5</xm:f>
          </x14:formula1>
          <xm:sqref>E8:G8</xm:sqref>
        </x14:dataValidation>
        <x14:dataValidation type="list" allowBlank="1" showInputMessage="1" showErrorMessage="1" xr:uid="{A7EA5F57-4966-4176-8039-6D3A05BEA554}">
          <x14:formula1>
            <xm:f>Tables!$U$7:$U$9</xm:f>
          </x14:formula1>
          <xm:sqref>E10:G10</xm:sqref>
        </x14:dataValidation>
        <x14:dataValidation type="list" allowBlank="1" showInputMessage="1" showErrorMessage="1" xr:uid="{956A5C46-6532-4F93-B0DB-84AF548578CC}">
          <x14:formula1>
            <xm:f>Tables!$D$2:$D$3</xm:f>
          </x14:formula1>
          <xm:sqref>G5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G67"/>
  <sheetViews>
    <sheetView workbookViewId="0">
      <selection activeCell="C20" sqref="C20:C58"/>
    </sheetView>
  </sheetViews>
  <sheetFormatPr defaultColWidth="9" defaultRowHeight="13.2" x14ac:dyDescent="0.25"/>
  <cols>
    <col min="1" max="1" width="1.6640625" style="31" customWidth="1"/>
    <col min="2" max="2" width="36.6640625" style="31" customWidth="1"/>
    <col min="3" max="7" width="15.6640625" style="31" customWidth="1"/>
    <col min="8" max="8" width="1.6640625" style="31" customWidth="1"/>
    <col min="9" max="16384" width="9" style="31"/>
  </cols>
  <sheetData>
    <row r="1" spans="2:7" x14ac:dyDescent="0.25">
      <c r="B1" s="149">
        <f>'1'!J4</f>
        <v>0</v>
      </c>
      <c r="C1" s="34"/>
      <c r="G1" s="150">
        <f>'1'!Q4</f>
        <v>0</v>
      </c>
    </row>
    <row r="3" spans="2:7" ht="15.6" x14ac:dyDescent="0.3">
      <c r="B3" s="48" t="s">
        <v>415</v>
      </c>
      <c r="C3" s="42"/>
      <c r="D3" s="42"/>
      <c r="E3" s="42"/>
      <c r="F3" s="42"/>
      <c r="G3" s="42"/>
    </row>
    <row r="4" spans="2:7" ht="4.6500000000000004" customHeight="1" x14ac:dyDescent="0.25"/>
    <row r="5" spans="2:7" x14ac:dyDescent="0.25">
      <c r="B5" s="34" t="s">
        <v>349</v>
      </c>
    </row>
    <row r="7" spans="2:7" x14ac:dyDescent="0.25">
      <c r="B7" s="49" t="s">
        <v>638</v>
      </c>
    </row>
    <row r="8" spans="2:7" x14ac:dyDescent="0.25">
      <c r="B8" s="49" t="s">
        <v>1243</v>
      </c>
    </row>
    <row r="10" spans="2:7" x14ac:dyDescent="0.25">
      <c r="B10" s="850" t="s">
        <v>655</v>
      </c>
      <c r="C10" s="852" t="s">
        <v>26</v>
      </c>
      <c r="D10" s="845" t="s">
        <v>28</v>
      </c>
      <c r="E10" s="842" t="s">
        <v>575</v>
      </c>
      <c r="F10" s="843"/>
      <c r="G10" s="2"/>
    </row>
    <row r="11" spans="2:7" x14ac:dyDescent="0.25">
      <c r="B11" s="851"/>
      <c r="C11" s="853"/>
      <c r="D11" s="846"/>
      <c r="E11" s="197" t="s">
        <v>27</v>
      </c>
      <c r="F11" s="197" t="s">
        <v>28</v>
      </c>
      <c r="G11" s="3" t="s">
        <v>173</v>
      </c>
    </row>
    <row r="12" spans="2:7" ht="4.6500000000000004" customHeight="1" x14ac:dyDescent="0.25"/>
    <row r="13" spans="2:7" ht="18" customHeight="1" x14ac:dyDescent="0.25">
      <c r="B13" s="112" t="s">
        <v>623</v>
      </c>
      <c r="C13" s="105">
        <f>'9'!E9</f>
        <v>0</v>
      </c>
      <c r="D13" s="106"/>
      <c r="E13" s="105">
        <f>'9'!G9</f>
        <v>0</v>
      </c>
      <c r="F13" s="107"/>
      <c r="G13" s="108">
        <f>SUM(C13:F13)</f>
        <v>0</v>
      </c>
    </row>
    <row r="14" spans="2:7" ht="18" customHeight="1" x14ac:dyDescent="0.25">
      <c r="B14" s="113" t="s">
        <v>657</v>
      </c>
      <c r="C14" s="110"/>
      <c r="D14" s="110"/>
      <c r="E14" s="110"/>
      <c r="F14" s="110"/>
      <c r="G14" s="111"/>
    </row>
    <row r="15" spans="2:7" ht="18" customHeight="1" x14ac:dyDescent="0.25">
      <c r="B15" s="114" t="s">
        <v>302</v>
      </c>
      <c r="C15" s="105">
        <f>'9'!E101</f>
        <v>0</v>
      </c>
      <c r="D15" s="105">
        <f>'9'!F101</f>
        <v>0</v>
      </c>
      <c r="E15" s="106"/>
      <c r="F15" s="105">
        <f>'9'!H101</f>
        <v>0</v>
      </c>
      <c r="G15" s="108">
        <f>SUM(C15:F15)</f>
        <v>0</v>
      </c>
    </row>
    <row r="16" spans="2:7" ht="18" customHeight="1" x14ac:dyDescent="0.25">
      <c r="B16" s="115" t="s">
        <v>616</v>
      </c>
      <c r="C16" s="109">
        <f>'9'!E59+'9'!E62+'9'!E68</f>
        <v>0</v>
      </c>
      <c r="D16" s="109">
        <f>'9'!F59+'9'!F62+'9'!F68</f>
        <v>0</v>
      </c>
      <c r="E16" s="106"/>
      <c r="F16" s="109">
        <f>'9'!H59+'9'!H62+'9'!H68</f>
        <v>0</v>
      </c>
      <c r="G16" s="108">
        <f>SUM(C16:F16)</f>
        <v>0</v>
      </c>
    </row>
    <row r="17" spans="2:7" ht="18" customHeight="1" x14ac:dyDescent="0.25">
      <c r="B17" s="115" t="s">
        <v>299</v>
      </c>
      <c r="C17" s="105">
        <f>'9'!E91</f>
        <v>0</v>
      </c>
      <c r="D17" s="105">
        <f>'9'!F91</f>
        <v>0</v>
      </c>
      <c r="E17" s="106"/>
      <c r="F17" s="105">
        <f>'9'!H91</f>
        <v>0</v>
      </c>
      <c r="G17" s="108">
        <f t="shared" ref="G17:G58" si="0">SUM(C17:F17)</f>
        <v>0</v>
      </c>
    </row>
    <row r="18" spans="2:7" ht="18" customHeight="1" x14ac:dyDescent="0.25">
      <c r="B18" s="103" t="s">
        <v>658</v>
      </c>
      <c r="C18" s="105">
        <f>SUM('9-A'!C27:C30)</f>
        <v>0</v>
      </c>
      <c r="D18" s="105">
        <f>SUM('9-A'!D27:D30)</f>
        <v>0</v>
      </c>
      <c r="E18" s="106"/>
      <c r="F18" s="105">
        <f>SUM('9-A'!F27:F30)</f>
        <v>0</v>
      </c>
      <c r="G18" s="108">
        <f t="shared" si="0"/>
        <v>0</v>
      </c>
    </row>
    <row r="19" spans="2:7" ht="18" customHeight="1" x14ac:dyDescent="0.25">
      <c r="B19" s="113" t="s">
        <v>659</v>
      </c>
      <c r="C19" s="110"/>
      <c r="D19" s="110"/>
      <c r="E19" s="110"/>
      <c r="F19" s="110"/>
      <c r="G19" s="111"/>
    </row>
    <row r="20" spans="2:7" ht="18" customHeight="1" x14ac:dyDescent="0.25">
      <c r="B20" s="103" t="s">
        <v>629</v>
      </c>
      <c r="C20" s="99"/>
      <c r="D20" s="99"/>
      <c r="E20" s="99"/>
      <c r="F20" s="99"/>
      <c r="G20" s="108">
        <f t="shared" si="0"/>
        <v>0</v>
      </c>
    </row>
    <row r="21" spans="2:7" ht="18" customHeight="1" x14ac:dyDescent="0.25">
      <c r="B21" s="115" t="s">
        <v>617</v>
      </c>
      <c r="C21" s="99"/>
      <c r="D21" s="99"/>
      <c r="E21" s="99"/>
      <c r="F21" s="99"/>
      <c r="G21" s="108">
        <f t="shared" si="0"/>
        <v>0</v>
      </c>
    </row>
    <row r="22" spans="2:7" ht="18" customHeight="1" x14ac:dyDescent="0.25">
      <c r="B22" s="115" t="s">
        <v>621</v>
      </c>
      <c r="C22" s="99"/>
      <c r="D22" s="99"/>
      <c r="E22" s="99"/>
      <c r="F22" s="99"/>
      <c r="G22" s="108">
        <f t="shared" si="0"/>
        <v>0</v>
      </c>
    </row>
    <row r="23" spans="2:7" ht="18" customHeight="1" x14ac:dyDescent="0.25">
      <c r="B23" s="115" t="s">
        <v>628</v>
      </c>
      <c r="C23" s="99"/>
      <c r="D23" s="99"/>
      <c r="E23" s="99"/>
      <c r="F23" s="99"/>
      <c r="G23" s="108">
        <f t="shared" si="0"/>
        <v>0</v>
      </c>
    </row>
    <row r="24" spans="2:7" ht="18" customHeight="1" x14ac:dyDescent="0.25">
      <c r="B24" s="115" t="s">
        <v>619</v>
      </c>
      <c r="C24" s="99"/>
      <c r="D24" s="99"/>
      <c r="E24" s="99"/>
      <c r="F24" s="99"/>
      <c r="G24" s="108">
        <f t="shared" si="0"/>
        <v>0</v>
      </c>
    </row>
    <row r="25" spans="2:7" ht="18" customHeight="1" x14ac:dyDescent="0.25">
      <c r="B25" s="103" t="s">
        <v>630</v>
      </c>
      <c r="C25" s="99"/>
      <c r="D25" s="99"/>
      <c r="E25" s="99"/>
      <c r="F25" s="99"/>
      <c r="G25" s="108">
        <f t="shared" si="0"/>
        <v>0</v>
      </c>
    </row>
    <row r="26" spans="2:7" ht="18" customHeight="1" x14ac:dyDescent="0.25">
      <c r="B26" s="115" t="s">
        <v>624</v>
      </c>
      <c r="C26" s="99"/>
      <c r="D26" s="99"/>
      <c r="E26" s="99"/>
      <c r="F26" s="99"/>
      <c r="G26" s="108">
        <f t="shared" si="0"/>
        <v>0</v>
      </c>
    </row>
    <row r="27" spans="2:7" ht="18" customHeight="1" x14ac:dyDescent="0.25">
      <c r="B27" s="115" t="s">
        <v>618</v>
      </c>
      <c r="C27" s="99"/>
      <c r="D27" s="99"/>
      <c r="E27" s="99"/>
      <c r="F27" s="99"/>
      <c r="G27" s="108">
        <f t="shared" si="0"/>
        <v>0</v>
      </c>
    </row>
    <row r="28" spans="2:7" ht="18" customHeight="1" x14ac:dyDescent="0.25">
      <c r="B28" s="115" t="s">
        <v>622</v>
      </c>
      <c r="C28" s="99"/>
      <c r="D28" s="99"/>
      <c r="E28" s="99"/>
      <c r="F28" s="99"/>
      <c r="G28" s="108">
        <f t="shared" si="0"/>
        <v>0</v>
      </c>
    </row>
    <row r="29" spans="2:7" ht="18" customHeight="1" x14ac:dyDescent="0.25">
      <c r="B29" s="115" t="s">
        <v>660</v>
      </c>
      <c r="C29" s="99"/>
      <c r="D29" s="99"/>
      <c r="E29" s="99"/>
      <c r="F29" s="99"/>
      <c r="G29" s="108">
        <f t="shared" si="0"/>
        <v>0</v>
      </c>
    </row>
    <row r="30" spans="2:7" ht="18" customHeight="1" x14ac:dyDescent="0.25">
      <c r="B30" s="115" t="s">
        <v>627</v>
      </c>
      <c r="C30" s="99"/>
      <c r="D30" s="99"/>
      <c r="E30" s="99"/>
      <c r="F30" s="99"/>
      <c r="G30" s="108">
        <f t="shared" si="0"/>
        <v>0</v>
      </c>
    </row>
    <row r="31" spans="2:7" ht="18" customHeight="1" x14ac:dyDescent="0.25">
      <c r="B31" s="103" t="s">
        <v>631</v>
      </c>
      <c r="C31" s="99"/>
      <c r="D31" s="99"/>
      <c r="E31" s="99"/>
      <c r="F31" s="99"/>
      <c r="G31" s="108">
        <f t="shared" si="0"/>
        <v>0</v>
      </c>
    </row>
    <row r="32" spans="2:7" ht="18" customHeight="1" x14ac:dyDescent="0.25">
      <c r="B32" s="115" t="s">
        <v>656</v>
      </c>
      <c r="C32" s="99"/>
      <c r="D32" s="99"/>
      <c r="E32" s="99"/>
      <c r="F32" s="99"/>
      <c r="G32" s="108">
        <f t="shared" si="0"/>
        <v>0</v>
      </c>
    </row>
    <row r="33" spans="2:7" ht="18" customHeight="1" x14ac:dyDescent="0.25">
      <c r="B33" s="115" t="s">
        <v>620</v>
      </c>
      <c r="C33" s="99"/>
      <c r="D33" s="99"/>
      <c r="E33" s="99"/>
      <c r="F33" s="99"/>
      <c r="G33" s="108">
        <f t="shared" si="0"/>
        <v>0</v>
      </c>
    </row>
    <row r="34" spans="2:7" ht="18" customHeight="1" x14ac:dyDescent="0.25">
      <c r="B34" s="115" t="s">
        <v>626</v>
      </c>
      <c r="C34" s="99"/>
      <c r="D34" s="99"/>
      <c r="E34" s="99"/>
      <c r="F34" s="99"/>
      <c r="G34" s="108">
        <f t="shared" si="0"/>
        <v>0</v>
      </c>
    </row>
    <row r="35" spans="2:7" ht="18" customHeight="1" x14ac:dyDescent="0.25">
      <c r="B35" s="115" t="s">
        <v>661</v>
      </c>
      <c r="C35" s="99"/>
      <c r="D35" s="99"/>
      <c r="E35" s="99"/>
      <c r="F35" s="99"/>
      <c r="G35" s="108">
        <f t="shared" si="0"/>
        <v>0</v>
      </c>
    </row>
    <row r="36" spans="2:7" ht="18" customHeight="1" x14ac:dyDescent="0.25">
      <c r="B36" s="115" t="s">
        <v>222</v>
      </c>
      <c r="C36" s="99"/>
      <c r="D36" s="99"/>
      <c r="E36" s="99"/>
      <c r="F36" s="99"/>
      <c r="G36" s="108">
        <f t="shared" si="0"/>
        <v>0</v>
      </c>
    </row>
    <row r="37" spans="2:7" ht="18" customHeight="1" x14ac:dyDescent="0.25">
      <c r="B37" s="115" t="s">
        <v>625</v>
      </c>
      <c r="C37" s="99"/>
      <c r="D37" s="99"/>
      <c r="E37" s="99"/>
      <c r="F37" s="99"/>
      <c r="G37" s="108">
        <f t="shared" si="0"/>
        <v>0</v>
      </c>
    </row>
    <row r="38" spans="2:7" ht="18" customHeight="1" x14ac:dyDescent="0.25">
      <c r="B38" s="103" t="s">
        <v>632</v>
      </c>
      <c r="C38" s="99"/>
      <c r="D38" s="99"/>
      <c r="E38" s="99"/>
      <c r="F38" s="99"/>
      <c r="G38" s="108">
        <f t="shared" si="0"/>
        <v>0</v>
      </c>
    </row>
    <row r="39" spans="2:7" ht="18" customHeight="1" x14ac:dyDescent="0.25">
      <c r="B39" s="669"/>
      <c r="C39" s="99"/>
      <c r="D39" s="99"/>
      <c r="E39" s="99"/>
      <c r="F39" s="99"/>
      <c r="G39" s="108">
        <f t="shared" si="0"/>
        <v>0</v>
      </c>
    </row>
    <row r="40" spans="2:7" ht="18" customHeight="1" x14ac:dyDescent="0.25">
      <c r="B40" s="669"/>
      <c r="C40" s="99"/>
      <c r="D40" s="99"/>
      <c r="E40" s="99"/>
      <c r="F40" s="99"/>
      <c r="G40" s="108">
        <f t="shared" si="0"/>
        <v>0</v>
      </c>
    </row>
    <row r="41" spans="2:7" ht="18" customHeight="1" x14ac:dyDescent="0.25">
      <c r="B41" s="669"/>
      <c r="C41" s="99"/>
      <c r="D41" s="99"/>
      <c r="E41" s="99"/>
      <c r="F41" s="99"/>
      <c r="G41" s="108">
        <f t="shared" si="0"/>
        <v>0</v>
      </c>
    </row>
    <row r="42" spans="2:7" ht="18" customHeight="1" x14ac:dyDescent="0.25">
      <c r="B42" s="669"/>
      <c r="C42" s="99"/>
      <c r="D42" s="99"/>
      <c r="E42" s="99"/>
      <c r="F42" s="99"/>
      <c r="G42" s="108">
        <f t="shared" si="0"/>
        <v>0</v>
      </c>
    </row>
    <row r="43" spans="2:7" ht="18" customHeight="1" x14ac:dyDescent="0.25">
      <c r="B43" s="669"/>
      <c r="C43" s="99"/>
      <c r="D43" s="99"/>
      <c r="E43" s="99"/>
      <c r="F43" s="99"/>
      <c r="G43" s="108">
        <f t="shared" si="0"/>
        <v>0</v>
      </c>
    </row>
    <row r="44" spans="2:7" ht="18" customHeight="1" x14ac:dyDescent="0.25">
      <c r="B44" s="669"/>
      <c r="C44" s="99"/>
      <c r="D44" s="99"/>
      <c r="E44" s="99"/>
      <c r="F44" s="99"/>
      <c r="G44" s="108">
        <f t="shared" si="0"/>
        <v>0</v>
      </c>
    </row>
    <row r="45" spans="2:7" ht="18" customHeight="1" x14ac:dyDescent="0.25">
      <c r="B45" s="669"/>
      <c r="C45" s="99"/>
      <c r="D45" s="99"/>
      <c r="E45" s="99"/>
      <c r="F45" s="99"/>
      <c r="G45" s="108">
        <f t="shared" si="0"/>
        <v>0</v>
      </c>
    </row>
    <row r="46" spans="2:7" ht="18" customHeight="1" x14ac:dyDescent="0.25">
      <c r="B46" s="669"/>
      <c r="C46" s="99"/>
      <c r="D46" s="99"/>
      <c r="E46" s="99"/>
      <c r="F46" s="99"/>
      <c r="G46" s="108">
        <f t="shared" si="0"/>
        <v>0</v>
      </c>
    </row>
    <row r="47" spans="2:7" ht="18" customHeight="1" x14ac:dyDescent="0.25">
      <c r="B47" s="669"/>
      <c r="C47" s="99"/>
      <c r="D47" s="99"/>
      <c r="E47" s="99"/>
      <c r="F47" s="99"/>
      <c r="G47" s="108">
        <f t="shared" si="0"/>
        <v>0</v>
      </c>
    </row>
    <row r="48" spans="2:7" ht="18" customHeight="1" x14ac:dyDescent="0.25">
      <c r="B48" s="669"/>
      <c r="C48" s="99"/>
      <c r="D48" s="99"/>
      <c r="E48" s="99"/>
      <c r="F48" s="99"/>
      <c r="G48" s="108">
        <f t="shared" si="0"/>
        <v>0</v>
      </c>
    </row>
    <row r="49" spans="2:7" ht="18" customHeight="1" x14ac:dyDescent="0.25">
      <c r="B49" s="669"/>
      <c r="C49" s="99"/>
      <c r="D49" s="99"/>
      <c r="E49" s="99"/>
      <c r="F49" s="99"/>
      <c r="G49" s="108">
        <f t="shared" si="0"/>
        <v>0</v>
      </c>
    </row>
    <row r="50" spans="2:7" ht="18" customHeight="1" x14ac:dyDescent="0.25">
      <c r="B50" s="669"/>
      <c r="C50" s="99"/>
      <c r="D50" s="99"/>
      <c r="E50" s="99"/>
      <c r="F50" s="99"/>
      <c r="G50" s="108">
        <f t="shared" si="0"/>
        <v>0</v>
      </c>
    </row>
    <row r="51" spans="2:7" ht="18" customHeight="1" x14ac:dyDescent="0.25">
      <c r="B51" s="669"/>
      <c r="C51" s="99"/>
      <c r="D51" s="99"/>
      <c r="E51" s="99"/>
      <c r="F51" s="99"/>
      <c r="G51" s="108">
        <f t="shared" si="0"/>
        <v>0</v>
      </c>
    </row>
    <row r="52" spans="2:7" ht="18" customHeight="1" x14ac:dyDescent="0.25">
      <c r="B52" s="669"/>
      <c r="C52" s="99"/>
      <c r="D52" s="99"/>
      <c r="E52" s="99"/>
      <c r="F52" s="99"/>
      <c r="G52" s="108">
        <f t="shared" si="0"/>
        <v>0</v>
      </c>
    </row>
    <row r="53" spans="2:7" ht="18" customHeight="1" x14ac:dyDescent="0.25">
      <c r="B53" s="669"/>
      <c r="C53" s="99"/>
      <c r="D53" s="99"/>
      <c r="E53" s="99"/>
      <c r="F53" s="99"/>
      <c r="G53" s="108">
        <f t="shared" si="0"/>
        <v>0</v>
      </c>
    </row>
    <row r="54" spans="2:7" ht="18" customHeight="1" x14ac:dyDescent="0.25">
      <c r="B54" s="669"/>
      <c r="C54" s="99"/>
      <c r="D54" s="99"/>
      <c r="E54" s="99"/>
      <c r="F54" s="99"/>
      <c r="G54" s="108">
        <f t="shared" si="0"/>
        <v>0</v>
      </c>
    </row>
    <row r="55" spans="2:7" ht="18" customHeight="1" x14ac:dyDescent="0.25">
      <c r="B55" s="669"/>
      <c r="C55" s="99"/>
      <c r="D55" s="99"/>
      <c r="E55" s="99"/>
      <c r="F55" s="99"/>
      <c r="G55" s="108">
        <f t="shared" si="0"/>
        <v>0</v>
      </c>
    </row>
    <row r="56" spans="2:7" ht="18" customHeight="1" x14ac:dyDescent="0.25">
      <c r="B56" s="669"/>
      <c r="C56" s="99"/>
      <c r="D56" s="99"/>
      <c r="E56" s="99"/>
      <c r="F56" s="99"/>
      <c r="G56" s="108">
        <f t="shared" si="0"/>
        <v>0</v>
      </c>
    </row>
    <row r="57" spans="2:7" ht="18" customHeight="1" x14ac:dyDescent="0.25">
      <c r="B57" s="669"/>
      <c r="C57" s="99"/>
      <c r="D57" s="99"/>
      <c r="E57" s="99"/>
      <c r="F57" s="99"/>
      <c r="G57" s="108">
        <f t="shared" si="0"/>
        <v>0</v>
      </c>
    </row>
    <row r="58" spans="2:7" ht="18" customHeight="1" x14ac:dyDescent="0.25">
      <c r="B58" s="669"/>
      <c r="C58" s="99"/>
      <c r="D58" s="99"/>
      <c r="E58" s="99"/>
      <c r="F58" s="99"/>
      <c r="G58" s="108">
        <f t="shared" si="0"/>
        <v>0</v>
      </c>
    </row>
    <row r="59" spans="2:7" ht="18" customHeight="1" x14ac:dyDescent="0.25">
      <c r="B59" s="34" t="s">
        <v>662</v>
      </c>
      <c r="C59" s="198">
        <f>SUM(C15:C58)</f>
        <v>0</v>
      </c>
      <c r="D59" s="198">
        <f>SUM(D15:D58)</f>
        <v>0</v>
      </c>
      <c r="E59" s="198">
        <f>SUM(E15:E58)</f>
        <v>0</v>
      </c>
      <c r="F59" s="198">
        <f>SUM(F15:F58)</f>
        <v>0</v>
      </c>
      <c r="G59" s="198">
        <f>SUM(C59:F59)</f>
        <v>0</v>
      </c>
    </row>
    <row r="61" spans="2:7" x14ac:dyDescent="0.25">
      <c r="B61" s="31" t="s">
        <v>350</v>
      </c>
    </row>
    <row r="62" spans="2:7" ht="4.6500000000000004" customHeight="1" x14ac:dyDescent="0.25"/>
    <row r="63" spans="2:7" x14ac:dyDescent="0.25">
      <c r="B63" s="49" t="s">
        <v>1242</v>
      </c>
    </row>
    <row r="66" spans="2:7" ht="13.8" thickBot="1" x14ac:dyDescent="0.3">
      <c r="B66" s="61"/>
      <c r="C66" s="61"/>
      <c r="D66" s="61"/>
      <c r="E66" s="61"/>
      <c r="F66" s="61"/>
      <c r="G66" s="61"/>
    </row>
    <row r="67" spans="2:7" ht="13.8" thickTop="1" x14ac:dyDescent="0.25">
      <c r="B67" s="550" t="str">
        <f>Guide!$C$29</f>
        <v>For year: 2023</v>
      </c>
      <c r="G67" s="68" t="s">
        <v>704</v>
      </c>
    </row>
  </sheetData>
  <sheetProtection algorithmName="SHA-512" hashValue="gLfr0rPMAc53qOVa5Zcxl9ve6T9mWFGNrxnKL/5EVx24ICTt39JYOmWVvHbdg9W20B8uWteHZh+KplFKzybSMA==" saltValue="q2AioOSZqUZJQC2yaQXdLw==" spinCount="100000" sheet="1" objects="1" scenarios="1"/>
  <mergeCells count="4">
    <mergeCell ref="C10:C11"/>
    <mergeCell ref="D10:D11"/>
    <mergeCell ref="E10:F10"/>
    <mergeCell ref="B10:B11"/>
  </mergeCells>
  <phoneticPr fontId="4" type="noConversion"/>
  <printOptions horizontalCentered="1"/>
  <pageMargins left="0.25" right="0.25" top="0.75" bottom="0.75" header="0.3" footer="0.3"/>
  <pageSetup scale="64" orientation="portrait" r:id="rId1"/>
  <headerFooter alignWithMargins="0">
    <oddHeader>&amp;C&amp;"Arial,Bold"Low-Income Housing Tax Credit / Tax Exempt Bond Application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3CDC8-7BEC-4CCE-BAD5-DF0F38B32BBD}">
  <sheetPr>
    <pageSetUpPr fitToPage="1"/>
  </sheetPr>
  <dimension ref="B1:K63"/>
  <sheetViews>
    <sheetView workbookViewId="0">
      <selection activeCell="F32" sqref="F32:H40"/>
    </sheetView>
  </sheetViews>
  <sheetFormatPr defaultColWidth="8.88671875" defaultRowHeight="13.2" x14ac:dyDescent="0.25"/>
  <cols>
    <col min="1" max="1" width="1.6640625" style="290" customWidth="1"/>
    <col min="2" max="2" width="7.44140625" style="290" customWidth="1"/>
    <col min="3" max="3" width="31.88671875" style="290" customWidth="1"/>
    <col min="4" max="4" width="14.6640625" style="290" customWidth="1"/>
    <col min="5" max="5" width="5.6640625" style="290" customWidth="1"/>
    <col min="6" max="6" width="20" style="290" customWidth="1"/>
    <col min="7" max="7" width="8.44140625" style="290" customWidth="1"/>
    <col min="8" max="8" width="10.33203125" style="290" customWidth="1"/>
    <col min="9" max="9" width="1.6640625" style="290" customWidth="1"/>
    <col min="10" max="16384" width="8.88671875" style="290"/>
  </cols>
  <sheetData>
    <row r="1" spans="2:8" x14ac:dyDescent="0.25">
      <c r="B1" s="543">
        <f>'1'!J4</f>
        <v>0</v>
      </c>
      <c r="D1" s="264"/>
      <c r="H1" s="241">
        <f>'1'!Q4</f>
        <v>0</v>
      </c>
    </row>
    <row r="3" spans="2:8" ht="15.6" x14ac:dyDescent="0.3">
      <c r="B3" s="638" t="s">
        <v>1426</v>
      </c>
      <c r="C3" s="639"/>
      <c r="D3" s="639"/>
      <c r="E3" s="639"/>
      <c r="F3" s="639"/>
      <c r="G3" s="639"/>
      <c r="H3" s="639"/>
    </row>
    <row r="5" spans="2:8" x14ac:dyDescent="0.25">
      <c r="B5" s="264" t="s">
        <v>1427</v>
      </c>
    </row>
    <row r="7" spans="2:8" ht="14.1" customHeight="1" x14ac:dyDescent="0.25">
      <c r="C7" s="290" t="s">
        <v>316</v>
      </c>
      <c r="D7" s="640">
        <f>'7'!G8</f>
        <v>0</v>
      </c>
    </row>
    <row r="8" spans="2:8" ht="14.1" customHeight="1" x14ac:dyDescent="0.25">
      <c r="C8" s="290" t="s">
        <v>216</v>
      </c>
      <c r="D8" s="640">
        <f>'7'!G9</f>
        <v>0</v>
      </c>
    </row>
    <row r="9" spans="2:8" ht="14.1" customHeight="1" x14ac:dyDescent="0.25">
      <c r="C9" s="290" t="s">
        <v>1428</v>
      </c>
      <c r="D9" s="641">
        <f>'7'!G11</f>
        <v>0</v>
      </c>
    </row>
    <row r="10" spans="2:8" x14ac:dyDescent="0.25">
      <c r="C10" s="290" t="s">
        <v>1429</v>
      </c>
      <c r="D10" s="640">
        <f>ROUND(SUM(D7:D9),0)</f>
        <v>0</v>
      </c>
    </row>
    <row r="11" spans="2:8" x14ac:dyDescent="0.25">
      <c r="D11" s="640"/>
    </row>
    <row r="12" spans="2:8" x14ac:dyDescent="0.25">
      <c r="C12" s="290" t="s">
        <v>1430</v>
      </c>
      <c r="D12" s="640">
        <f>'7'!C26</f>
        <v>0</v>
      </c>
    </row>
    <row r="13" spans="2:8" x14ac:dyDescent="0.25">
      <c r="C13" s="290" t="s">
        <v>1431</v>
      </c>
      <c r="D13" s="640">
        <f>'7'!C38</f>
        <v>0</v>
      </c>
    </row>
    <row r="14" spans="2:8" x14ac:dyDescent="0.25">
      <c r="C14" s="290" t="s">
        <v>1432</v>
      </c>
      <c r="D14" s="640">
        <f>'7'!G27</f>
        <v>0</v>
      </c>
    </row>
    <row r="15" spans="2:8" x14ac:dyDescent="0.25">
      <c r="C15" s="290" t="s">
        <v>1003</v>
      </c>
      <c r="D15" s="641">
        <f>'7'!G34</f>
        <v>0</v>
      </c>
    </row>
    <row r="16" spans="2:8" x14ac:dyDescent="0.25">
      <c r="C16" s="290" t="s">
        <v>1433</v>
      </c>
      <c r="D16" s="640">
        <f>ROUND(SUM(D12:D15),0)</f>
        <v>0</v>
      </c>
    </row>
    <row r="17" spans="2:8" x14ac:dyDescent="0.25">
      <c r="D17" s="640"/>
    </row>
    <row r="18" spans="2:8" x14ac:dyDescent="0.25">
      <c r="C18" s="290" t="s">
        <v>1434</v>
      </c>
      <c r="D18" s="640">
        <f>'7'!G41</f>
        <v>0</v>
      </c>
    </row>
    <row r="19" spans="2:8" x14ac:dyDescent="0.25">
      <c r="D19" s="640"/>
    </row>
    <row r="20" spans="2:8" x14ac:dyDescent="0.25">
      <c r="C20" s="290" t="s">
        <v>1435</v>
      </c>
      <c r="D20" s="640">
        <f>ROUND(D10-D16-D18,0)</f>
        <v>0</v>
      </c>
      <c r="F20" s="290" t="s">
        <v>1436</v>
      </c>
      <c r="G20" s="642" t="e">
        <f>D20/D22</f>
        <v>#DIV/0!</v>
      </c>
    </row>
    <row r="21" spans="2:8" x14ac:dyDescent="0.25">
      <c r="D21" s="640"/>
    </row>
    <row r="22" spans="2:8" x14ac:dyDescent="0.25">
      <c r="C22" s="290" t="s">
        <v>1437</v>
      </c>
      <c r="D22" s="640">
        <f>'8'!G35</f>
        <v>0</v>
      </c>
    </row>
    <row r="23" spans="2:8" x14ac:dyDescent="0.25">
      <c r="D23" s="640"/>
    </row>
    <row r="24" spans="2:8" ht="13.8" thickBot="1" x14ac:dyDescent="0.3">
      <c r="C24" s="290" t="s">
        <v>1438</v>
      </c>
      <c r="D24" s="643">
        <f>D20-D22</f>
        <v>0</v>
      </c>
    </row>
    <row r="25" spans="2:8" ht="13.8" thickTop="1" x14ac:dyDescent="0.25"/>
    <row r="26" spans="2:8" ht="13.8" thickBot="1" x14ac:dyDescent="0.3">
      <c r="B26" s="644"/>
      <c r="C26" s="644"/>
      <c r="D26" s="644"/>
      <c r="E26" s="644"/>
      <c r="F26" s="644"/>
      <c r="G26" s="644"/>
      <c r="H26" s="644"/>
    </row>
    <row r="27" spans="2:8" ht="13.8" thickTop="1" x14ac:dyDescent="0.25"/>
    <row r="28" spans="2:8" x14ac:dyDescent="0.25">
      <c r="B28" s="264" t="s">
        <v>1439</v>
      </c>
    </row>
    <row r="30" spans="2:8" x14ac:dyDescent="0.25">
      <c r="C30" s="648" t="str">
        <f>'9'!C8</f>
        <v>Purchase of Land and Buildings</v>
      </c>
      <c r="D30" s="640">
        <f>'9'!I12</f>
        <v>0</v>
      </c>
      <c r="F30" s="239" t="s">
        <v>1447</v>
      </c>
      <c r="G30" s="929">
        <f>'9'!I99</f>
        <v>0</v>
      </c>
      <c r="H30" s="930"/>
    </row>
    <row r="31" spans="2:8" x14ac:dyDescent="0.25">
      <c r="C31" s="290" t="str">
        <f>'9'!C13</f>
        <v>Site Work</v>
      </c>
      <c r="D31" s="640">
        <f>'9'!I19</f>
        <v>0</v>
      </c>
    </row>
    <row r="32" spans="2:8" x14ac:dyDescent="0.25">
      <c r="C32" s="290" t="str">
        <f>'9'!C20</f>
        <v>Rehabilitation and New Construction</v>
      </c>
      <c r="D32" s="640">
        <f>'9'!I29</f>
        <v>0</v>
      </c>
      <c r="F32" s="931" t="s">
        <v>1455</v>
      </c>
      <c r="G32" s="931"/>
      <c r="H32" s="931"/>
    </row>
    <row r="33" spans="2:11" x14ac:dyDescent="0.25">
      <c r="C33" s="290" t="str">
        <f>'9'!C30</f>
        <v>Professional Fees</v>
      </c>
      <c r="D33" s="640">
        <f>'9'!I40</f>
        <v>0</v>
      </c>
      <c r="F33" s="931"/>
      <c r="G33" s="931"/>
      <c r="H33" s="931"/>
    </row>
    <row r="34" spans="2:11" x14ac:dyDescent="0.25">
      <c r="C34" s="290" t="str">
        <f>'9'!C41</f>
        <v>Construction Financing</v>
      </c>
      <c r="D34" s="640">
        <f>'9'!I49</f>
        <v>0</v>
      </c>
      <c r="F34" s="931"/>
      <c r="G34" s="931"/>
      <c r="H34" s="931"/>
    </row>
    <row r="35" spans="2:11" x14ac:dyDescent="0.25">
      <c r="C35" s="290" t="str">
        <f>'9'!C50</f>
        <v>Construction Interim Costs</v>
      </c>
      <c r="D35" s="640">
        <f>'9'!I57</f>
        <v>0</v>
      </c>
      <c r="F35" s="931"/>
      <c r="G35" s="931"/>
      <c r="H35" s="931"/>
    </row>
    <row r="36" spans="2:11" x14ac:dyDescent="0.25">
      <c r="C36" s="290" t="str">
        <f>'9'!C58</f>
        <v>Permanent Financing</v>
      </c>
      <c r="D36" s="640">
        <f>'9'!I71</f>
        <v>0</v>
      </c>
      <c r="F36" s="931"/>
      <c r="G36" s="931"/>
      <c r="H36" s="931"/>
    </row>
    <row r="37" spans="2:11" x14ac:dyDescent="0.25">
      <c r="C37" s="290" t="str">
        <f>'9'!C72</f>
        <v>Soft Costs</v>
      </c>
      <c r="D37" s="640">
        <f>'9'!I84</f>
        <v>0</v>
      </c>
      <c r="F37" s="931"/>
      <c r="G37" s="931"/>
      <c r="H37" s="931"/>
    </row>
    <row r="38" spans="2:11" x14ac:dyDescent="0.25">
      <c r="C38" s="290" t="str">
        <f>'9'!C85</f>
        <v>Syndication Costs</v>
      </c>
      <c r="D38" s="640">
        <f>'9'!I91</f>
        <v>0</v>
      </c>
      <c r="F38" s="931"/>
      <c r="G38" s="931"/>
      <c r="H38" s="931"/>
    </row>
    <row r="39" spans="2:11" x14ac:dyDescent="0.25">
      <c r="C39" s="290" t="str">
        <f>'9'!C92</f>
        <v>Developer Fees</v>
      </c>
      <c r="D39" s="649">
        <f>'9'!I97</f>
        <v>0</v>
      </c>
      <c r="F39" s="931"/>
      <c r="G39" s="931"/>
      <c r="H39" s="931"/>
    </row>
    <row r="40" spans="2:11" x14ac:dyDescent="0.25">
      <c r="C40" s="290" t="str">
        <f>'9'!C98</f>
        <v>Project Reserves</v>
      </c>
      <c r="D40" s="641">
        <f>'9'!I101</f>
        <v>0</v>
      </c>
      <c r="F40" s="931"/>
      <c r="G40" s="931"/>
      <c r="H40" s="931"/>
    </row>
    <row r="41" spans="2:11" x14ac:dyDescent="0.25">
      <c r="C41" s="290" t="s">
        <v>1440</v>
      </c>
      <c r="D41" s="640">
        <f>SUM(D30:D40)</f>
        <v>0</v>
      </c>
    </row>
    <row r="43" spans="2:11" x14ac:dyDescent="0.25">
      <c r="B43" s="264" t="s">
        <v>1441</v>
      </c>
    </row>
    <row r="45" spans="2:11" x14ac:dyDescent="0.25">
      <c r="B45" s="290">
        <v>1</v>
      </c>
      <c r="C45" s="290" t="s">
        <v>1444</v>
      </c>
      <c r="D45" s="640">
        <f>'8'!F24</f>
        <v>0</v>
      </c>
    </row>
    <row r="46" spans="2:11" x14ac:dyDescent="0.25">
      <c r="B46" s="290">
        <v>2</v>
      </c>
      <c r="C46" s="290" t="s">
        <v>1445</v>
      </c>
      <c r="D46" s="640">
        <f>'8'!F25</f>
        <v>0</v>
      </c>
    </row>
    <row r="47" spans="2:11" x14ac:dyDescent="0.25">
      <c r="B47" s="290">
        <v>3</v>
      </c>
      <c r="C47" s="290" t="str">
        <f>IF('8'!G45="","",'8'!G45)</f>
        <v/>
      </c>
      <c r="D47" s="640">
        <f>IF('8'!D26=1,0,IF('8'!D26=4,0,'8'!F26))</f>
        <v>0</v>
      </c>
      <c r="F47" s="290" t="str">
        <f>IF(IFERROR(VLOOKUP('8'!D26,'8'!$H$10:$I$15,2,FALSE),1000)=1000,"",VLOOKUP('8'!D26,'8'!$H$10:$I$15,2,FALSE))</f>
        <v/>
      </c>
      <c r="K47" s="645"/>
    </row>
    <row r="48" spans="2:11" x14ac:dyDescent="0.25">
      <c r="B48" s="290">
        <v>4</v>
      </c>
      <c r="C48" s="290" t="str">
        <f>IF('8'!G48="","",'8'!G48)</f>
        <v/>
      </c>
      <c r="D48" s="640">
        <f>IF('8'!D27=1,0,IF('8'!D27=4,0,'8'!F27))</f>
        <v>0</v>
      </c>
      <c r="F48" s="290" t="str">
        <f>IF(IFERROR(VLOOKUP('8'!D27,'8'!$H$10:$I$15,2,FALSE),1000)=1000,"",VLOOKUP('8'!D27,'8'!$H$10:$I$15,2,FALSE))</f>
        <v/>
      </c>
    </row>
    <row r="49" spans="2:8" x14ac:dyDescent="0.25">
      <c r="B49" s="290">
        <v>5</v>
      </c>
      <c r="C49" s="290" t="str">
        <f>IF('8'!G51="","",'8'!G51)</f>
        <v/>
      </c>
      <c r="D49" s="640">
        <f>IF('8'!D28=1,0,IF('8'!D28=4,0,'8'!F28))</f>
        <v>0</v>
      </c>
      <c r="F49" s="290" t="str">
        <f>IF(IFERROR(VLOOKUP('8'!D28,'8'!$H$10:$I$15,2,FALSE),1000)=1000,"",VLOOKUP('8'!D28,'8'!$H$10:$I$15,2,FALSE))</f>
        <v/>
      </c>
    </row>
    <row r="50" spans="2:8" x14ac:dyDescent="0.25">
      <c r="B50" s="290">
        <v>6</v>
      </c>
      <c r="C50" s="290" t="str">
        <f>IF('8'!G54="","",'8'!G54)</f>
        <v/>
      </c>
      <c r="D50" s="640">
        <f>IF('8'!D29=1,0,IF('8'!D29=4,0,'8'!F29))</f>
        <v>0</v>
      </c>
      <c r="F50" s="290" t="str">
        <f>IF(IFERROR(VLOOKUP('8'!D29,'8'!$H$10:$I$15,2,FALSE),1000)=1000,"",VLOOKUP('8'!D29,'8'!$H$10:$I$15,2,FALSE))</f>
        <v/>
      </c>
    </row>
    <row r="51" spans="2:8" x14ac:dyDescent="0.25">
      <c r="B51" s="290">
        <v>7</v>
      </c>
      <c r="C51" s="290" t="str">
        <f>IF('8'!G57="","",'8'!G57)</f>
        <v/>
      </c>
      <c r="D51" s="640">
        <f>IF('8'!D30=1,0,IF('8'!D30=4,0,'8'!F30))</f>
        <v>0</v>
      </c>
      <c r="F51" s="290" t="str">
        <f>IF(IFERROR(VLOOKUP('8'!D30,'8'!$H$10:$I$15,2,FALSE),1000)=1000,"",VLOOKUP('8'!D30,'8'!$H$10:$I$15,2,FALSE))</f>
        <v/>
      </c>
    </row>
    <row r="52" spans="2:8" x14ac:dyDescent="0.25">
      <c r="B52" s="290">
        <v>8</v>
      </c>
      <c r="C52" s="290" t="str">
        <f>IF('8'!G60="","",'8'!G60)</f>
        <v/>
      </c>
      <c r="D52" s="640">
        <f>IF('8'!D31=1,0,IF('8'!D31=4,0,'8'!F31))</f>
        <v>0</v>
      </c>
      <c r="F52" s="290" t="str">
        <f>IF(IFERROR(VLOOKUP('8'!D31,'8'!$H$10:$I$15,2,FALSE),1000)=1000,"",VLOOKUP('8'!D31,'8'!$H$10:$I$15,2,FALSE))</f>
        <v/>
      </c>
    </row>
    <row r="53" spans="2:8" x14ac:dyDescent="0.25">
      <c r="B53" s="290">
        <v>9</v>
      </c>
      <c r="C53" s="290" t="str">
        <f>IF('8'!G63="","",'8'!G63)</f>
        <v/>
      </c>
      <c r="D53" s="640">
        <f>IF('8'!D32=1,0,IF('8'!D32=4,0,'8'!F32))</f>
        <v>0</v>
      </c>
      <c r="F53" s="290" t="str">
        <f>IF(IFERROR(VLOOKUP('8'!D32,'8'!$H$10:$I$15,2,FALSE),1000)=1000,"",VLOOKUP('8'!D32,'8'!$H$10:$I$15,2,FALSE))</f>
        <v/>
      </c>
    </row>
    <row r="54" spans="2:8" x14ac:dyDescent="0.25">
      <c r="B54" s="290">
        <v>10</v>
      </c>
      <c r="C54" s="290" t="str">
        <f>IF('8'!G66="","",'8'!G66)</f>
        <v/>
      </c>
      <c r="D54" s="640">
        <f>IF('8'!D33=1,0,IF('8'!D33=4,0,'8'!F33))</f>
        <v>0</v>
      </c>
      <c r="F54" s="290" t="str">
        <f>IF(IFERROR(VLOOKUP('8'!D33,'8'!$H$10:$I$15,2,FALSE),1000)=1000,"",VLOOKUP('8'!D33,'8'!$H$10:$I$15,2,FALSE))</f>
        <v/>
      </c>
    </row>
    <row r="55" spans="2:8" x14ac:dyDescent="0.25">
      <c r="C55" s="290" t="s">
        <v>1442</v>
      </c>
      <c r="D55" s="640">
        <f>SUM(D45:D54)</f>
        <v>0</v>
      </c>
    </row>
    <row r="57" spans="2:8" x14ac:dyDescent="0.25">
      <c r="C57" s="931" t="s">
        <v>1508</v>
      </c>
      <c r="D57" s="931"/>
      <c r="E57" s="931"/>
      <c r="F57" s="931"/>
      <c r="G57" s="931"/>
      <c r="H57" s="931"/>
    </row>
    <row r="58" spans="2:8" x14ac:dyDescent="0.25">
      <c r="C58" s="931"/>
      <c r="D58" s="931"/>
      <c r="E58" s="931"/>
      <c r="F58" s="931"/>
      <c r="G58" s="931"/>
      <c r="H58" s="931"/>
    </row>
    <row r="60" spans="2:8" x14ac:dyDescent="0.25">
      <c r="C60" s="290" t="s">
        <v>1443</v>
      </c>
      <c r="D60" s="646" t="str">
        <f>IF(D41=D55,"Yes","No")</f>
        <v>Yes</v>
      </c>
    </row>
    <row r="61" spans="2:8" x14ac:dyDescent="0.25">
      <c r="D61" s="647"/>
    </row>
    <row r="62" spans="2:8" ht="13.8" thickBot="1" x14ac:dyDescent="0.3">
      <c r="B62" s="644"/>
      <c r="C62" s="644"/>
      <c r="D62" s="644"/>
      <c r="E62" s="644"/>
      <c r="F62" s="644"/>
      <c r="G62" s="644"/>
      <c r="H62" s="644"/>
    </row>
    <row r="63" spans="2:8" ht="13.8" thickTop="1" x14ac:dyDescent="0.25">
      <c r="H63" s="617" t="s">
        <v>406</v>
      </c>
    </row>
  </sheetData>
  <sheetProtection algorithmName="SHA-512" hashValue="sDvbWrf+e0/CD5deXxBT80fgT/dvCcDfI5APYmYeeDv7eRazpmlmEZwEg4L4n9fSLe8wDv4PINp+i9xMsbBmww==" saltValue="41Y1y+cwpn7LRLkEShuaMg==" spinCount="100000" sheet="1" objects="1" scenarios="1"/>
  <mergeCells count="3">
    <mergeCell ref="G30:H30"/>
    <mergeCell ref="F32:H40"/>
    <mergeCell ref="C57:H58"/>
  </mergeCells>
  <pageMargins left="0.25" right="0.25" top="0.75" bottom="0.75" header="0.3" footer="0.3"/>
  <pageSetup scale="85" orientation="portrait" r:id="rId1"/>
  <headerFooter alignWithMargins="0">
    <oddHeader>&amp;C&amp;"Arial,Bold"Low-Income Housing Tax Credit / Tax Exempt Bond Application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Q61"/>
  <sheetViews>
    <sheetView workbookViewId="0">
      <selection activeCell="B11" sqref="B11"/>
    </sheetView>
  </sheetViews>
  <sheetFormatPr defaultColWidth="9" defaultRowHeight="13.2" x14ac:dyDescent="0.25"/>
  <cols>
    <col min="1" max="1" width="1.6640625" style="31" customWidth="1"/>
    <col min="2" max="2" width="15.88671875" style="31" customWidth="1"/>
    <col min="3" max="3" width="9" style="31"/>
    <col min="4" max="4" width="27.33203125" style="31" customWidth="1"/>
    <col min="5" max="5" width="12.109375" style="31" customWidth="1"/>
    <col min="6" max="6" width="7.6640625" style="31" customWidth="1"/>
    <col min="7" max="11" width="6.6640625" style="31" customWidth="1"/>
    <col min="12" max="12" width="1.6640625" style="31" customWidth="1"/>
    <col min="13" max="16384" width="9" style="31"/>
  </cols>
  <sheetData>
    <row r="1" spans="2:11" x14ac:dyDescent="0.25">
      <c r="B1" s="149">
        <f>'1'!J4</f>
        <v>0</v>
      </c>
      <c r="J1" s="936">
        <f>'1'!Q4</f>
        <v>0</v>
      </c>
      <c r="K1" s="936"/>
    </row>
    <row r="3" spans="2:11" ht="15.6" x14ac:dyDescent="0.3">
      <c r="B3" s="48" t="s">
        <v>351</v>
      </c>
      <c r="C3" s="42"/>
      <c r="D3" s="42"/>
      <c r="E3" s="42"/>
      <c r="F3" s="42"/>
      <c r="G3" s="42"/>
      <c r="H3" s="42"/>
      <c r="I3" s="42"/>
      <c r="J3" s="42"/>
      <c r="K3" s="42"/>
    </row>
    <row r="4" spans="2:11" ht="4.6500000000000004" customHeight="1" x14ac:dyDescent="0.25"/>
    <row r="5" spans="2:11" x14ac:dyDescent="0.25">
      <c r="B5" s="31" t="s">
        <v>357</v>
      </c>
    </row>
    <row r="6" spans="2:11" x14ac:dyDescent="0.25">
      <c r="B6" s="34" t="s">
        <v>358</v>
      </c>
    </row>
    <row r="7" spans="2:11" x14ac:dyDescent="0.25">
      <c r="B7" s="34" t="s">
        <v>359</v>
      </c>
    </row>
    <row r="8" spans="2:11" ht="34.5" customHeight="1" x14ac:dyDescent="0.25">
      <c r="B8" s="938" t="s">
        <v>674</v>
      </c>
      <c r="C8" s="938"/>
      <c r="D8" s="938"/>
      <c r="E8" s="938"/>
      <c r="F8" s="938"/>
      <c r="G8" s="938"/>
      <c r="H8" s="938"/>
      <c r="I8" s="938"/>
      <c r="J8" s="938"/>
      <c r="K8" s="938"/>
    </row>
    <row r="9" spans="2:11" ht="13.8" x14ac:dyDescent="0.25">
      <c r="B9" s="193"/>
      <c r="C9" s="935"/>
      <c r="D9" s="935"/>
      <c r="E9" s="935"/>
      <c r="F9" s="935"/>
      <c r="G9" s="934" t="s">
        <v>356</v>
      </c>
      <c r="H9" s="934"/>
      <c r="I9" s="934"/>
      <c r="J9" s="934"/>
      <c r="K9" s="934"/>
    </row>
    <row r="10" spans="2:11" ht="26.4" x14ac:dyDescent="0.25">
      <c r="B10" s="151" t="s">
        <v>352</v>
      </c>
      <c r="C10" s="167" t="s">
        <v>353</v>
      </c>
      <c r="D10" s="833" t="s">
        <v>354</v>
      </c>
      <c r="E10" s="835"/>
      <c r="F10" s="167" t="s">
        <v>355</v>
      </c>
      <c r="G10" s="167">
        <v>0</v>
      </c>
      <c r="H10" s="167">
        <v>1</v>
      </c>
      <c r="I10" s="151">
        <v>2</v>
      </c>
      <c r="J10" s="151">
        <v>3</v>
      </c>
      <c r="K10" s="151">
        <v>4</v>
      </c>
    </row>
    <row r="11" spans="2:11" ht="12.9" customHeight="1" x14ac:dyDescent="0.25">
      <c r="B11" s="670" t="s">
        <v>38</v>
      </c>
      <c r="C11" s="7"/>
      <c r="D11" s="693"/>
      <c r="E11" s="695"/>
      <c r="F11" s="194">
        <f>SUM(G11:K11)</f>
        <v>0</v>
      </c>
      <c r="G11" s="671"/>
      <c r="H11" s="671"/>
      <c r="I11" s="671"/>
      <c r="J11" s="671"/>
      <c r="K11" s="671"/>
    </row>
    <row r="12" spans="2:11" ht="12.9" customHeight="1" x14ac:dyDescent="0.25">
      <c r="B12" s="670" t="s">
        <v>38</v>
      </c>
      <c r="C12" s="7"/>
      <c r="D12" s="693"/>
      <c r="E12" s="695"/>
      <c r="F12" s="194">
        <f t="shared" ref="F12:F52" si="0">SUM(G12:K12)</f>
        <v>0</v>
      </c>
      <c r="G12" s="671"/>
      <c r="H12" s="671"/>
      <c r="I12" s="671"/>
      <c r="J12" s="671"/>
      <c r="K12" s="671"/>
    </row>
    <row r="13" spans="2:11" ht="12.9" customHeight="1" x14ac:dyDescent="0.25">
      <c r="B13" s="670" t="s">
        <v>38</v>
      </c>
      <c r="C13" s="7"/>
      <c r="D13" s="693"/>
      <c r="E13" s="695"/>
      <c r="F13" s="194">
        <f t="shared" si="0"/>
        <v>0</v>
      </c>
      <c r="G13" s="671"/>
      <c r="H13" s="671"/>
      <c r="I13" s="671"/>
      <c r="J13" s="671"/>
      <c r="K13" s="671"/>
    </row>
    <row r="14" spans="2:11" ht="12.9" customHeight="1" x14ac:dyDescent="0.25">
      <c r="B14" s="670" t="s">
        <v>38</v>
      </c>
      <c r="C14" s="7"/>
      <c r="D14" s="693"/>
      <c r="E14" s="695"/>
      <c r="F14" s="194">
        <f t="shared" si="0"/>
        <v>0</v>
      </c>
      <c r="G14" s="671"/>
      <c r="H14" s="671"/>
      <c r="I14" s="671"/>
      <c r="J14" s="671"/>
      <c r="K14" s="671"/>
    </row>
    <row r="15" spans="2:11" ht="12.9" customHeight="1" x14ac:dyDescent="0.25">
      <c r="B15" s="670" t="s">
        <v>38</v>
      </c>
      <c r="C15" s="7"/>
      <c r="D15" s="693"/>
      <c r="E15" s="695"/>
      <c r="F15" s="194">
        <f t="shared" si="0"/>
        <v>0</v>
      </c>
      <c r="G15" s="671"/>
      <c r="H15" s="671"/>
      <c r="I15" s="671"/>
      <c r="J15" s="671"/>
      <c r="K15" s="671"/>
    </row>
    <row r="16" spans="2:11" ht="12.9" customHeight="1" x14ac:dyDescent="0.25">
      <c r="B16" s="670" t="s">
        <v>38</v>
      </c>
      <c r="C16" s="7"/>
      <c r="D16" s="693"/>
      <c r="E16" s="695"/>
      <c r="F16" s="194">
        <f t="shared" si="0"/>
        <v>0</v>
      </c>
      <c r="G16" s="671"/>
      <c r="H16" s="671"/>
      <c r="I16" s="671"/>
      <c r="J16" s="671"/>
      <c r="K16" s="671"/>
    </row>
    <row r="17" spans="2:11" ht="12.9" customHeight="1" x14ac:dyDescent="0.25">
      <c r="B17" s="670" t="s">
        <v>38</v>
      </c>
      <c r="C17" s="7"/>
      <c r="D17" s="693"/>
      <c r="E17" s="695"/>
      <c r="F17" s="194">
        <f t="shared" si="0"/>
        <v>0</v>
      </c>
      <c r="G17" s="671"/>
      <c r="H17" s="671"/>
      <c r="I17" s="671"/>
      <c r="J17" s="671"/>
      <c r="K17" s="671"/>
    </row>
    <row r="18" spans="2:11" ht="12.9" customHeight="1" x14ac:dyDescent="0.25">
      <c r="B18" s="670" t="s">
        <v>38</v>
      </c>
      <c r="C18" s="7"/>
      <c r="D18" s="693"/>
      <c r="E18" s="695"/>
      <c r="F18" s="194">
        <f t="shared" si="0"/>
        <v>0</v>
      </c>
      <c r="G18" s="671"/>
      <c r="H18" s="671"/>
      <c r="I18" s="671"/>
      <c r="J18" s="671"/>
      <c r="K18" s="671"/>
    </row>
    <row r="19" spans="2:11" ht="12.9" customHeight="1" x14ac:dyDescent="0.25">
      <c r="B19" s="670" t="s">
        <v>38</v>
      </c>
      <c r="C19" s="7"/>
      <c r="D19" s="693"/>
      <c r="E19" s="695"/>
      <c r="F19" s="194">
        <f t="shared" si="0"/>
        <v>0</v>
      </c>
      <c r="G19" s="671"/>
      <c r="H19" s="671"/>
      <c r="I19" s="671"/>
      <c r="J19" s="671"/>
      <c r="K19" s="671"/>
    </row>
    <row r="20" spans="2:11" ht="12.9" customHeight="1" x14ac:dyDescent="0.25">
      <c r="B20" s="670" t="s">
        <v>38</v>
      </c>
      <c r="C20" s="7"/>
      <c r="D20" s="693"/>
      <c r="E20" s="695"/>
      <c r="F20" s="194">
        <f t="shared" si="0"/>
        <v>0</v>
      </c>
      <c r="G20" s="671"/>
      <c r="H20" s="671"/>
      <c r="I20" s="671"/>
      <c r="J20" s="671"/>
      <c r="K20" s="671"/>
    </row>
    <row r="21" spans="2:11" ht="12.9" customHeight="1" x14ac:dyDescent="0.25">
      <c r="B21" s="670" t="s">
        <v>38</v>
      </c>
      <c r="C21" s="7"/>
      <c r="D21" s="693"/>
      <c r="E21" s="695"/>
      <c r="F21" s="194">
        <f t="shared" si="0"/>
        <v>0</v>
      </c>
      <c r="G21" s="671"/>
      <c r="H21" s="671"/>
      <c r="I21" s="671"/>
      <c r="J21" s="671"/>
      <c r="K21" s="671"/>
    </row>
    <row r="22" spans="2:11" ht="12.9" customHeight="1" x14ac:dyDescent="0.25">
      <c r="B22" s="670" t="s">
        <v>38</v>
      </c>
      <c r="C22" s="7"/>
      <c r="D22" s="693"/>
      <c r="E22" s="695"/>
      <c r="F22" s="194">
        <f t="shared" si="0"/>
        <v>0</v>
      </c>
      <c r="G22" s="671"/>
      <c r="H22" s="671"/>
      <c r="I22" s="671"/>
      <c r="J22" s="671"/>
      <c r="K22" s="671"/>
    </row>
    <row r="23" spans="2:11" ht="12.9" customHeight="1" x14ac:dyDescent="0.25">
      <c r="B23" s="670" t="s">
        <v>38</v>
      </c>
      <c r="C23" s="7"/>
      <c r="D23" s="693"/>
      <c r="E23" s="695"/>
      <c r="F23" s="194">
        <f t="shared" si="0"/>
        <v>0</v>
      </c>
      <c r="G23" s="671"/>
      <c r="H23" s="671"/>
      <c r="I23" s="671"/>
      <c r="J23" s="671"/>
      <c r="K23" s="671"/>
    </row>
    <row r="24" spans="2:11" ht="12.9" customHeight="1" x14ac:dyDescent="0.25">
      <c r="B24" s="670" t="s">
        <v>38</v>
      </c>
      <c r="C24" s="7"/>
      <c r="D24" s="693"/>
      <c r="E24" s="695"/>
      <c r="F24" s="194">
        <f t="shared" si="0"/>
        <v>0</v>
      </c>
      <c r="G24" s="671"/>
      <c r="H24" s="671"/>
      <c r="I24" s="671"/>
      <c r="J24" s="671"/>
      <c r="K24" s="671"/>
    </row>
    <row r="25" spans="2:11" ht="12.9" customHeight="1" x14ac:dyDescent="0.25">
      <c r="B25" s="670" t="s">
        <v>38</v>
      </c>
      <c r="C25" s="7"/>
      <c r="D25" s="693"/>
      <c r="E25" s="695"/>
      <c r="F25" s="194">
        <f t="shared" si="0"/>
        <v>0</v>
      </c>
      <c r="G25" s="671"/>
      <c r="H25" s="671"/>
      <c r="I25" s="671"/>
      <c r="J25" s="671"/>
      <c r="K25" s="671"/>
    </row>
    <row r="26" spans="2:11" ht="12.9" customHeight="1" x14ac:dyDescent="0.25">
      <c r="B26" s="670" t="s">
        <v>38</v>
      </c>
      <c r="C26" s="7"/>
      <c r="D26" s="693"/>
      <c r="E26" s="695"/>
      <c r="F26" s="194">
        <f t="shared" si="0"/>
        <v>0</v>
      </c>
      <c r="G26" s="671"/>
      <c r="H26" s="671"/>
      <c r="I26" s="671"/>
      <c r="J26" s="671"/>
      <c r="K26" s="671"/>
    </row>
    <row r="27" spans="2:11" ht="12.9" customHeight="1" x14ac:dyDescent="0.25">
      <c r="B27" s="670" t="s">
        <v>38</v>
      </c>
      <c r="C27" s="7"/>
      <c r="D27" s="693"/>
      <c r="E27" s="695"/>
      <c r="F27" s="194">
        <f t="shared" si="0"/>
        <v>0</v>
      </c>
      <c r="G27" s="671"/>
      <c r="H27" s="671"/>
      <c r="I27" s="671"/>
      <c r="J27" s="671"/>
      <c r="K27" s="671"/>
    </row>
    <row r="28" spans="2:11" ht="12.9" customHeight="1" x14ac:dyDescent="0.25">
      <c r="B28" s="670" t="s">
        <v>38</v>
      </c>
      <c r="C28" s="7"/>
      <c r="D28" s="693"/>
      <c r="E28" s="695"/>
      <c r="F28" s="194">
        <f t="shared" si="0"/>
        <v>0</v>
      </c>
      <c r="G28" s="671"/>
      <c r="H28" s="671"/>
      <c r="I28" s="671"/>
      <c r="J28" s="671"/>
      <c r="K28" s="671"/>
    </row>
    <row r="29" spans="2:11" ht="12.9" customHeight="1" x14ac:dyDescent="0.25">
      <c r="B29" s="670" t="s">
        <v>38</v>
      </c>
      <c r="C29" s="7"/>
      <c r="D29" s="693"/>
      <c r="E29" s="695"/>
      <c r="F29" s="194">
        <f t="shared" si="0"/>
        <v>0</v>
      </c>
      <c r="G29" s="671"/>
      <c r="H29" s="671"/>
      <c r="I29" s="671"/>
      <c r="J29" s="671"/>
      <c r="K29" s="671"/>
    </row>
    <row r="30" spans="2:11" ht="12.9" customHeight="1" x14ac:dyDescent="0.25">
      <c r="B30" s="670" t="s">
        <v>38</v>
      </c>
      <c r="C30" s="7"/>
      <c r="D30" s="693"/>
      <c r="E30" s="695"/>
      <c r="F30" s="194">
        <f t="shared" si="0"/>
        <v>0</v>
      </c>
      <c r="G30" s="671"/>
      <c r="H30" s="671"/>
      <c r="I30" s="671"/>
      <c r="J30" s="671"/>
      <c r="K30" s="671"/>
    </row>
    <row r="31" spans="2:11" ht="12.9" customHeight="1" x14ac:dyDescent="0.25">
      <c r="B31" s="670" t="s">
        <v>38</v>
      </c>
      <c r="C31" s="7"/>
      <c r="D31" s="693"/>
      <c r="E31" s="695"/>
      <c r="F31" s="194">
        <f t="shared" si="0"/>
        <v>0</v>
      </c>
      <c r="G31" s="671"/>
      <c r="H31" s="671"/>
      <c r="I31" s="671"/>
      <c r="J31" s="671"/>
      <c r="K31" s="671"/>
    </row>
    <row r="32" spans="2:11" ht="12.9" customHeight="1" x14ac:dyDescent="0.25">
      <c r="B32" s="670" t="s">
        <v>38</v>
      </c>
      <c r="C32" s="7"/>
      <c r="D32" s="693"/>
      <c r="E32" s="695"/>
      <c r="F32" s="194">
        <f t="shared" si="0"/>
        <v>0</v>
      </c>
      <c r="G32" s="671"/>
      <c r="H32" s="671"/>
      <c r="I32" s="671"/>
      <c r="J32" s="671"/>
      <c r="K32" s="671"/>
    </row>
    <row r="33" spans="2:11" ht="12.9" customHeight="1" x14ac:dyDescent="0.25">
      <c r="B33" s="670" t="s">
        <v>38</v>
      </c>
      <c r="C33" s="7"/>
      <c r="D33" s="693"/>
      <c r="E33" s="695"/>
      <c r="F33" s="194">
        <f t="shared" si="0"/>
        <v>0</v>
      </c>
      <c r="G33" s="671"/>
      <c r="H33" s="671"/>
      <c r="I33" s="671"/>
      <c r="J33" s="671"/>
      <c r="K33" s="671"/>
    </row>
    <row r="34" spans="2:11" ht="12.9" customHeight="1" x14ac:dyDescent="0.25">
      <c r="B34" s="670" t="s">
        <v>38</v>
      </c>
      <c r="C34" s="7"/>
      <c r="D34" s="693"/>
      <c r="E34" s="695"/>
      <c r="F34" s="194">
        <f t="shared" si="0"/>
        <v>0</v>
      </c>
      <c r="G34" s="671"/>
      <c r="H34" s="671"/>
      <c r="I34" s="671"/>
      <c r="J34" s="671"/>
      <c r="K34" s="671"/>
    </row>
    <row r="35" spans="2:11" ht="12.9" customHeight="1" x14ac:dyDescent="0.25">
      <c r="B35" s="670" t="s">
        <v>38</v>
      </c>
      <c r="C35" s="7"/>
      <c r="D35" s="693"/>
      <c r="E35" s="695"/>
      <c r="F35" s="194">
        <f t="shared" si="0"/>
        <v>0</v>
      </c>
      <c r="G35" s="671"/>
      <c r="H35" s="671"/>
      <c r="I35" s="671"/>
      <c r="J35" s="671"/>
      <c r="K35" s="671"/>
    </row>
    <row r="36" spans="2:11" ht="12.9" customHeight="1" x14ac:dyDescent="0.25">
      <c r="B36" s="670" t="s">
        <v>38</v>
      </c>
      <c r="C36" s="7"/>
      <c r="D36" s="693"/>
      <c r="E36" s="695"/>
      <c r="F36" s="194">
        <f t="shared" si="0"/>
        <v>0</v>
      </c>
      <c r="G36" s="671"/>
      <c r="H36" s="671"/>
      <c r="I36" s="671"/>
      <c r="J36" s="671"/>
      <c r="K36" s="671"/>
    </row>
    <row r="37" spans="2:11" ht="12.9" customHeight="1" x14ac:dyDescent="0.25">
      <c r="B37" s="670" t="s">
        <v>38</v>
      </c>
      <c r="C37" s="7"/>
      <c r="D37" s="693"/>
      <c r="E37" s="695"/>
      <c r="F37" s="194">
        <f t="shared" si="0"/>
        <v>0</v>
      </c>
      <c r="G37" s="671"/>
      <c r="H37" s="671"/>
      <c r="I37" s="671"/>
      <c r="J37" s="671"/>
      <c r="K37" s="671"/>
    </row>
    <row r="38" spans="2:11" ht="12.9" customHeight="1" x14ac:dyDescent="0.25">
      <c r="B38" s="670" t="s">
        <v>38</v>
      </c>
      <c r="C38" s="7"/>
      <c r="D38" s="693"/>
      <c r="E38" s="695"/>
      <c r="F38" s="194">
        <f t="shared" si="0"/>
        <v>0</v>
      </c>
      <c r="G38" s="671"/>
      <c r="H38" s="671"/>
      <c r="I38" s="671"/>
      <c r="J38" s="671"/>
      <c r="K38" s="671"/>
    </row>
    <row r="39" spans="2:11" ht="12.9" customHeight="1" x14ac:dyDescent="0.25">
      <c r="B39" s="670" t="s">
        <v>38</v>
      </c>
      <c r="C39" s="7"/>
      <c r="D39" s="693"/>
      <c r="E39" s="695"/>
      <c r="F39" s="194">
        <f t="shared" si="0"/>
        <v>0</v>
      </c>
      <c r="G39" s="671"/>
      <c r="H39" s="671"/>
      <c r="I39" s="671"/>
      <c r="J39" s="671"/>
      <c r="K39" s="671"/>
    </row>
    <row r="40" spans="2:11" ht="12.9" customHeight="1" x14ac:dyDescent="0.25">
      <c r="B40" s="670" t="s">
        <v>38</v>
      </c>
      <c r="C40" s="7"/>
      <c r="D40" s="693"/>
      <c r="E40" s="695"/>
      <c r="F40" s="194">
        <f t="shared" si="0"/>
        <v>0</v>
      </c>
      <c r="G40" s="671"/>
      <c r="H40" s="671"/>
      <c r="I40" s="671"/>
      <c r="J40" s="671"/>
      <c r="K40" s="671"/>
    </row>
    <row r="41" spans="2:11" ht="12.9" customHeight="1" x14ac:dyDescent="0.25">
      <c r="B41" s="670" t="s">
        <v>38</v>
      </c>
      <c r="C41" s="7"/>
      <c r="D41" s="693"/>
      <c r="E41" s="695"/>
      <c r="F41" s="194">
        <f t="shared" si="0"/>
        <v>0</v>
      </c>
      <c r="G41" s="671"/>
      <c r="H41" s="671"/>
      <c r="I41" s="671"/>
      <c r="J41" s="671"/>
      <c r="K41" s="671"/>
    </row>
    <row r="42" spans="2:11" ht="12.9" customHeight="1" x14ac:dyDescent="0.25">
      <c r="B42" s="670" t="s">
        <v>38</v>
      </c>
      <c r="C42" s="7"/>
      <c r="D42" s="693"/>
      <c r="E42" s="695"/>
      <c r="F42" s="194">
        <f t="shared" si="0"/>
        <v>0</v>
      </c>
      <c r="G42" s="671"/>
      <c r="H42" s="671"/>
      <c r="I42" s="671"/>
      <c r="J42" s="671"/>
      <c r="K42" s="671"/>
    </row>
    <row r="43" spans="2:11" ht="12.9" customHeight="1" x14ac:dyDescent="0.25">
      <c r="B43" s="670" t="s">
        <v>38</v>
      </c>
      <c r="C43" s="7"/>
      <c r="D43" s="693"/>
      <c r="E43" s="695"/>
      <c r="F43" s="194">
        <f t="shared" si="0"/>
        <v>0</v>
      </c>
      <c r="G43" s="671"/>
      <c r="H43" s="671"/>
      <c r="I43" s="671"/>
      <c r="J43" s="671"/>
      <c r="K43" s="671"/>
    </row>
    <row r="44" spans="2:11" ht="12.9" customHeight="1" x14ac:dyDescent="0.25">
      <c r="B44" s="670" t="s">
        <v>38</v>
      </c>
      <c r="C44" s="7"/>
      <c r="D44" s="693"/>
      <c r="E44" s="695"/>
      <c r="F44" s="194">
        <f t="shared" si="0"/>
        <v>0</v>
      </c>
      <c r="G44" s="671"/>
      <c r="H44" s="671"/>
      <c r="I44" s="671"/>
      <c r="J44" s="671"/>
      <c r="K44" s="671"/>
    </row>
    <row r="45" spans="2:11" ht="12.9" customHeight="1" x14ac:dyDescent="0.25">
      <c r="B45" s="670" t="s">
        <v>38</v>
      </c>
      <c r="C45" s="7"/>
      <c r="D45" s="693"/>
      <c r="E45" s="695"/>
      <c r="F45" s="194">
        <f t="shared" si="0"/>
        <v>0</v>
      </c>
      <c r="G45" s="671"/>
      <c r="H45" s="671"/>
      <c r="I45" s="671"/>
      <c r="J45" s="671"/>
      <c r="K45" s="671"/>
    </row>
    <row r="46" spans="2:11" ht="12.9" customHeight="1" x14ac:dyDescent="0.25">
      <c r="B46" s="670" t="s">
        <v>38</v>
      </c>
      <c r="C46" s="7"/>
      <c r="D46" s="693"/>
      <c r="E46" s="695"/>
      <c r="F46" s="194">
        <f t="shared" si="0"/>
        <v>0</v>
      </c>
      <c r="G46" s="671"/>
      <c r="H46" s="671"/>
      <c r="I46" s="671"/>
      <c r="J46" s="671"/>
      <c r="K46" s="671"/>
    </row>
    <row r="47" spans="2:11" ht="12.9" customHeight="1" x14ac:dyDescent="0.25">
      <c r="B47" s="670" t="s">
        <v>38</v>
      </c>
      <c r="C47" s="7"/>
      <c r="D47" s="693"/>
      <c r="E47" s="695"/>
      <c r="F47" s="194">
        <f t="shared" si="0"/>
        <v>0</v>
      </c>
      <c r="G47" s="671"/>
      <c r="H47" s="671"/>
      <c r="I47" s="671"/>
      <c r="J47" s="671"/>
      <c r="K47" s="671"/>
    </row>
    <row r="48" spans="2:11" ht="12.9" customHeight="1" x14ac:dyDescent="0.25">
      <c r="B48" s="670" t="s">
        <v>38</v>
      </c>
      <c r="C48" s="7"/>
      <c r="D48" s="693"/>
      <c r="E48" s="695"/>
      <c r="F48" s="194">
        <f t="shared" si="0"/>
        <v>0</v>
      </c>
      <c r="G48" s="671"/>
      <c r="H48" s="671"/>
      <c r="I48" s="671"/>
      <c r="J48" s="671"/>
      <c r="K48" s="671"/>
    </row>
    <row r="49" spans="2:17" ht="12.9" customHeight="1" x14ac:dyDescent="0.25">
      <c r="B49" s="670" t="s">
        <v>38</v>
      </c>
      <c r="C49" s="7"/>
      <c r="D49" s="693"/>
      <c r="E49" s="695"/>
      <c r="F49" s="194">
        <f t="shared" si="0"/>
        <v>0</v>
      </c>
      <c r="G49" s="671"/>
      <c r="H49" s="671"/>
      <c r="I49" s="671"/>
      <c r="J49" s="671"/>
      <c r="K49" s="671"/>
    </row>
    <row r="50" spans="2:17" ht="12.9" customHeight="1" x14ac:dyDescent="0.25">
      <c r="B50" s="670" t="s">
        <v>38</v>
      </c>
      <c r="C50" s="7"/>
      <c r="D50" s="693"/>
      <c r="E50" s="695"/>
      <c r="F50" s="194">
        <f t="shared" si="0"/>
        <v>0</v>
      </c>
      <c r="G50" s="671"/>
      <c r="H50" s="671"/>
      <c r="I50" s="671"/>
      <c r="J50" s="671"/>
      <c r="K50" s="671"/>
    </row>
    <row r="51" spans="2:17" ht="12.9" customHeight="1" x14ac:dyDescent="0.25">
      <c r="B51" s="670" t="s">
        <v>38</v>
      </c>
      <c r="C51" s="7"/>
      <c r="D51" s="693"/>
      <c r="E51" s="695"/>
      <c r="F51" s="194">
        <f t="shared" si="0"/>
        <v>0</v>
      </c>
      <c r="G51" s="671"/>
      <c r="H51" s="671"/>
      <c r="I51" s="671"/>
      <c r="J51" s="671"/>
      <c r="K51" s="671"/>
    </row>
    <row r="52" spans="2:17" ht="12.9" customHeight="1" x14ac:dyDescent="0.25">
      <c r="B52" s="670" t="s">
        <v>38</v>
      </c>
      <c r="C52" s="7"/>
      <c r="D52" s="693"/>
      <c r="E52" s="695"/>
      <c r="F52" s="194">
        <f t="shared" si="0"/>
        <v>0</v>
      </c>
      <c r="G52" s="671"/>
      <c r="H52" s="671"/>
      <c r="I52" s="671"/>
      <c r="J52" s="671"/>
      <c r="K52" s="671"/>
    </row>
    <row r="53" spans="2:17" ht="12.9" customHeight="1" thickBot="1" x14ac:dyDescent="0.3">
      <c r="F53" s="672">
        <f t="shared" ref="F53:K53" si="1">SUM(F11:F52)</f>
        <v>0</v>
      </c>
      <c r="G53" s="672">
        <f t="shared" si="1"/>
        <v>0</v>
      </c>
      <c r="H53" s="672">
        <f t="shared" si="1"/>
        <v>0</v>
      </c>
      <c r="I53" s="672">
        <f t="shared" si="1"/>
        <v>0</v>
      </c>
      <c r="J53" s="672">
        <f t="shared" si="1"/>
        <v>0</v>
      </c>
      <c r="K53" s="672">
        <f t="shared" si="1"/>
        <v>0</v>
      </c>
    </row>
    <row r="54" spans="2:17" ht="13.8" thickTop="1" x14ac:dyDescent="0.25">
      <c r="E54" s="49"/>
      <c r="Q54" s="86"/>
    </row>
    <row r="55" spans="2:17" x14ac:dyDescent="0.25">
      <c r="B55" s="31" t="s">
        <v>361</v>
      </c>
      <c r="E55" s="665" t="s">
        <v>360</v>
      </c>
      <c r="F55" s="937"/>
      <c r="G55" s="937"/>
      <c r="H55" s="868" t="s">
        <v>1502</v>
      </c>
      <c r="I55" s="939"/>
      <c r="J55" s="724"/>
      <c r="K55" s="725"/>
      <c r="P55" s="552"/>
      <c r="Q55" s="35"/>
    </row>
    <row r="56" spans="2:17" x14ac:dyDescent="0.25">
      <c r="Q56" s="86"/>
    </row>
    <row r="57" spans="2:17" x14ac:dyDescent="0.25">
      <c r="B57" s="31" t="s">
        <v>362</v>
      </c>
      <c r="E57" s="665" t="s">
        <v>360</v>
      </c>
      <c r="F57" s="937"/>
      <c r="G57" s="937"/>
      <c r="H57" s="868" t="s">
        <v>1502</v>
      </c>
      <c r="I57" s="939"/>
      <c r="J57" s="724"/>
      <c r="K57" s="725"/>
    </row>
    <row r="58" spans="2:17" ht="7.5" customHeight="1" x14ac:dyDescent="0.25">
      <c r="E58" s="37"/>
      <c r="F58" s="45"/>
      <c r="G58" s="195"/>
      <c r="H58" s="35"/>
      <c r="I58" s="195"/>
      <c r="J58" s="195"/>
      <c r="K58" s="35"/>
    </row>
    <row r="59" spans="2:17" ht="7.5" customHeight="1" x14ac:dyDescent="0.25">
      <c r="E59" s="37"/>
      <c r="F59" s="45"/>
      <c r="G59" s="195"/>
      <c r="H59" s="35"/>
      <c r="I59" s="195"/>
      <c r="J59" s="195"/>
      <c r="K59" s="35"/>
    </row>
    <row r="60" spans="2:17" ht="7.5" customHeight="1" thickBot="1" x14ac:dyDescent="0.3">
      <c r="B60" s="61"/>
      <c r="C60" s="61"/>
      <c r="D60" s="61"/>
      <c r="E60" s="61"/>
      <c r="F60" s="61"/>
      <c r="G60" s="61"/>
      <c r="H60" s="61"/>
      <c r="I60" s="61"/>
      <c r="J60" s="61"/>
      <c r="K60" s="61"/>
    </row>
    <row r="61" spans="2:17" ht="13.8" thickTop="1" x14ac:dyDescent="0.25">
      <c r="B61" s="550" t="str">
        <f>Guide!$C$29</f>
        <v>For year: 2023</v>
      </c>
      <c r="J61" s="932" t="s">
        <v>416</v>
      </c>
      <c r="K61" s="933"/>
    </row>
  </sheetData>
  <sheetProtection algorithmName="SHA-512" hashValue="amRVKd6W55NfL+oWvh3WSRTcg1VpM7TVgXBK2py1E/Nav6fO9q3MmcgvvWdXpdSHA8qI/5L9tkf8W1X0iwqX2w==" saltValue="9zxAVHqPo7RZMSic8PbPVQ==" spinCount="100000" sheet="1" objects="1" scenarios="1"/>
  <mergeCells count="54">
    <mergeCell ref="F55:G55"/>
    <mergeCell ref="J55:K55"/>
    <mergeCell ref="H55:I55"/>
    <mergeCell ref="H57:I57"/>
    <mergeCell ref="J57:K57"/>
    <mergeCell ref="D42:E42"/>
    <mergeCell ref="D44:E44"/>
    <mergeCell ref="D45:E45"/>
    <mergeCell ref="D46:E46"/>
    <mergeCell ref="D52:E52"/>
    <mergeCell ref="D47:E47"/>
    <mergeCell ref="D48:E48"/>
    <mergeCell ref="D49:E49"/>
    <mergeCell ref="D50:E50"/>
    <mergeCell ref="D51:E51"/>
    <mergeCell ref="D27:E27"/>
    <mergeCell ref="D41:E41"/>
    <mergeCell ref="D30:E30"/>
    <mergeCell ref="D31:E31"/>
    <mergeCell ref="D32:E32"/>
    <mergeCell ref="D33:E33"/>
    <mergeCell ref="D34:E34"/>
    <mergeCell ref="D35:E35"/>
    <mergeCell ref="D36:E36"/>
    <mergeCell ref="D37:E37"/>
    <mergeCell ref="D38:E38"/>
    <mergeCell ref="D39:E39"/>
    <mergeCell ref="D40:E40"/>
    <mergeCell ref="D26:E26"/>
    <mergeCell ref="B8:K8"/>
    <mergeCell ref="D10:E10"/>
    <mergeCell ref="D12:E12"/>
    <mergeCell ref="D13:E13"/>
    <mergeCell ref="D14:E14"/>
    <mergeCell ref="D22:E22"/>
    <mergeCell ref="D16:E16"/>
    <mergeCell ref="D17:E17"/>
    <mergeCell ref="D21:E21"/>
    <mergeCell ref="J61:K61"/>
    <mergeCell ref="G9:K9"/>
    <mergeCell ref="C9:F9"/>
    <mergeCell ref="J1:K1"/>
    <mergeCell ref="D18:E18"/>
    <mergeCell ref="D19:E19"/>
    <mergeCell ref="D20:E20"/>
    <mergeCell ref="D23:E23"/>
    <mergeCell ref="F57:G57"/>
    <mergeCell ref="D11:E11"/>
    <mergeCell ref="D15:E15"/>
    <mergeCell ref="D28:E28"/>
    <mergeCell ref="D29:E29"/>
    <mergeCell ref="D24:E24"/>
    <mergeCell ref="D25:E25"/>
    <mergeCell ref="D43:E43"/>
  </mergeCells>
  <phoneticPr fontId="4" type="noConversion"/>
  <printOptions horizontalCentered="1"/>
  <pageMargins left="0.25" right="0.25" top="0.75" bottom="0.75" header="0.3" footer="0.3"/>
  <pageSetup scale="86" orientation="portrait" r:id="rId1"/>
  <headerFooter alignWithMargins="0">
    <oddHeader>&amp;C&amp;"Arial,Bold"Low-Income Housing Tax Credit / Tax Exempt Bond Application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N254"/>
  <sheetViews>
    <sheetView workbookViewId="0"/>
  </sheetViews>
  <sheetFormatPr defaultRowHeight="13.2" x14ac:dyDescent="0.25"/>
  <cols>
    <col min="1" max="1" width="3.33203125" customWidth="1"/>
    <col min="2" max="2" width="4.109375" customWidth="1"/>
    <col min="3" max="4" width="9.109375" customWidth="1"/>
    <col min="5" max="5" width="12.109375" customWidth="1"/>
    <col min="10" max="10" width="2.44140625" customWidth="1"/>
    <col min="11" max="12" width="9.109375" customWidth="1"/>
    <col min="13" max="13" width="3.33203125" customWidth="1"/>
  </cols>
  <sheetData>
    <row r="1" spans="1:13" ht="12.75" customHeight="1" x14ac:dyDescent="0.25">
      <c r="B1" s="926">
        <f>'1'!J4</f>
        <v>0</v>
      </c>
      <c r="C1" s="926"/>
      <c r="D1" s="926"/>
      <c r="E1" s="926"/>
      <c r="F1" s="926"/>
      <c r="G1" s="926"/>
      <c r="L1" s="241">
        <f>'1'!Q4</f>
        <v>0</v>
      </c>
    </row>
    <row r="2" spans="1:13" ht="12.75" customHeight="1" x14ac:dyDescent="0.25">
      <c r="B2" s="124"/>
      <c r="C2" s="125"/>
      <c r="D2" s="124"/>
      <c r="E2" s="124"/>
    </row>
    <row r="3" spans="1:13" ht="12.75" customHeight="1" x14ac:dyDescent="0.25">
      <c r="B3" s="126" t="s">
        <v>417</v>
      </c>
      <c r="C3" s="127"/>
      <c r="D3" s="126"/>
      <c r="E3" s="128"/>
    </row>
    <row r="4" spans="1:13" ht="12.75" customHeight="1" x14ac:dyDescent="0.25">
      <c r="B4" s="124"/>
      <c r="C4" s="125"/>
      <c r="D4" s="124"/>
      <c r="E4" s="124"/>
    </row>
    <row r="5" spans="1:13" ht="12.75" customHeight="1" x14ac:dyDescent="0.25">
      <c r="A5" s="124"/>
      <c r="B5" s="129" t="s">
        <v>418</v>
      </c>
      <c r="C5" s="952" t="s">
        <v>706</v>
      </c>
      <c r="D5" s="952"/>
      <c r="E5" s="952"/>
      <c r="F5" s="952"/>
      <c r="G5" s="952"/>
      <c r="H5" s="952"/>
      <c r="I5" s="952"/>
      <c r="J5" s="952"/>
      <c r="K5" s="952"/>
      <c r="L5" s="952"/>
      <c r="M5" s="124"/>
    </row>
    <row r="6" spans="1:13" ht="12.75" customHeight="1" x14ac:dyDescent="0.25">
      <c r="A6" s="124"/>
      <c r="B6" s="130"/>
      <c r="C6" s="952"/>
      <c r="D6" s="952"/>
      <c r="E6" s="952"/>
      <c r="F6" s="952"/>
      <c r="G6" s="952"/>
      <c r="H6" s="952"/>
      <c r="I6" s="952"/>
      <c r="J6" s="952"/>
      <c r="K6" s="952"/>
      <c r="L6" s="952"/>
      <c r="M6" s="124"/>
    </row>
    <row r="7" spans="1:13" ht="12.75" customHeight="1" x14ac:dyDescent="0.25">
      <c r="A7" s="124"/>
      <c r="B7" s="130"/>
      <c r="C7" s="952"/>
      <c r="D7" s="952"/>
      <c r="E7" s="952"/>
      <c r="F7" s="952"/>
      <c r="G7" s="952"/>
      <c r="H7" s="952"/>
      <c r="I7" s="952"/>
      <c r="J7" s="952"/>
      <c r="K7" s="952"/>
      <c r="L7" s="952"/>
      <c r="M7" s="124"/>
    </row>
    <row r="8" spans="1:13" ht="12.75" customHeight="1" x14ac:dyDescent="0.25">
      <c r="A8" s="124"/>
      <c r="B8" s="130"/>
      <c r="C8" s="952"/>
      <c r="D8" s="952"/>
      <c r="E8" s="952"/>
      <c r="F8" s="952"/>
      <c r="G8" s="952"/>
      <c r="H8" s="952"/>
      <c r="I8" s="952"/>
      <c r="J8" s="952"/>
      <c r="K8" s="952"/>
      <c r="L8" s="952"/>
      <c r="M8" s="124"/>
    </row>
    <row r="9" spans="1:13" ht="12.75" customHeight="1" x14ac:dyDescent="0.25">
      <c r="A9" s="124"/>
      <c r="B9" s="130"/>
      <c r="C9" s="952"/>
      <c r="D9" s="952"/>
      <c r="E9" s="952"/>
      <c r="F9" s="952"/>
      <c r="G9" s="952"/>
      <c r="H9" s="952"/>
      <c r="I9" s="952"/>
      <c r="J9" s="952"/>
      <c r="K9" s="952"/>
      <c r="L9" s="952"/>
      <c r="M9" s="124"/>
    </row>
    <row r="10" spans="1:13" ht="12.75" customHeight="1" x14ac:dyDescent="0.25">
      <c r="A10" s="124"/>
      <c r="B10" s="130"/>
      <c r="C10" s="952"/>
      <c r="D10" s="952"/>
      <c r="E10" s="952"/>
      <c r="F10" s="952"/>
      <c r="G10" s="952"/>
      <c r="H10" s="952"/>
      <c r="I10" s="952"/>
      <c r="J10" s="952"/>
      <c r="K10" s="952"/>
      <c r="L10" s="952"/>
      <c r="M10" s="124"/>
    </row>
    <row r="11" spans="1:13" ht="12.75" customHeight="1" x14ac:dyDescent="0.25">
      <c r="A11" s="124"/>
      <c r="B11" s="130"/>
      <c r="C11" s="952"/>
      <c r="D11" s="952"/>
      <c r="E11" s="952"/>
      <c r="F11" s="952"/>
      <c r="G11" s="952"/>
      <c r="H11" s="952"/>
      <c r="I11" s="952"/>
      <c r="J11" s="952"/>
      <c r="K11" s="952"/>
      <c r="L11" s="952"/>
      <c r="M11" s="124"/>
    </row>
    <row r="12" spans="1:13" ht="18" customHeight="1" x14ac:dyDescent="0.25">
      <c r="A12" s="124"/>
      <c r="B12" s="130"/>
      <c r="C12" s="952"/>
      <c r="D12" s="952"/>
      <c r="E12" s="952"/>
      <c r="F12" s="952"/>
      <c r="G12" s="952"/>
      <c r="H12" s="952"/>
      <c r="I12" s="952"/>
      <c r="J12" s="952"/>
      <c r="K12" s="952"/>
      <c r="L12" s="952"/>
      <c r="M12" s="124"/>
    </row>
    <row r="13" spans="1:13" ht="12.75" customHeight="1" x14ac:dyDescent="0.25">
      <c r="A13" s="124"/>
      <c r="B13" s="130"/>
      <c r="C13" s="131"/>
      <c r="D13" s="131"/>
      <c r="E13" s="132"/>
      <c r="F13" s="132"/>
      <c r="G13" s="132"/>
      <c r="H13" s="132"/>
      <c r="I13" s="132"/>
      <c r="J13" s="132"/>
      <c r="M13" s="124"/>
    </row>
    <row r="14" spans="1:13" ht="12.75" customHeight="1" x14ac:dyDescent="0.25">
      <c r="A14" s="124"/>
      <c r="B14" s="130" t="s">
        <v>419</v>
      </c>
      <c r="C14" s="946" t="s">
        <v>707</v>
      </c>
      <c r="D14" s="946"/>
      <c r="E14" s="946"/>
      <c r="F14" s="946"/>
      <c r="G14" s="946"/>
      <c r="H14" s="946"/>
      <c r="I14" s="946"/>
      <c r="J14" s="946"/>
      <c r="K14" s="946"/>
      <c r="L14" s="946"/>
      <c r="M14" s="124"/>
    </row>
    <row r="15" spans="1:13" ht="12.75" customHeight="1" x14ac:dyDescent="0.25">
      <c r="A15" s="124"/>
      <c r="B15" s="130"/>
      <c r="C15" s="946"/>
      <c r="D15" s="946"/>
      <c r="E15" s="946"/>
      <c r="F15" s="946"/>
      <c r="G15" s="946"/>
      <c r="H15" s="946"/>
      <c r="I15" s="946"/>
      <c r="J15" s="946"/>
      <c r="K15" s="946"/>
      <c r="L15" s="946"/>
      <c r="M15" s="124"/>
    </row>
    <row r="16" spans="1:13" ht="12.75" customHeight="1" x14ac:dyDescent="0.25">
      <c r="A16" s="124"/>
      <c r="B16" s="130"/>
      <c r="C16" s="946"/>
      <c r="D16" s="946"/>
      <c r="E16" s="946"/>
      <c r="F16" s="946"/>
      <c r="G16" s="946"/>
      <c r="H16" s="946"/>
      <c r="I16" s="946"/>
      <c r="J16" s="946"/>
      <c r="K16" s="946"/>
      <c r="L16" s="946"/>
      <c r="M16" s="124"/>
    </row>
    <row r="17" spans="2:12" ht="12.75" customHeight="1" x14ac:dyDescent="0.25">
      <c r="B17" s="130"/>
      <c r="C17" s="131"/>
      <c r="D17" s="132"/>
      <c r="E17" s="132"/>
      <c r="F17" s="132"/>
      <c r="G17" s="132"/>
      <c r="H17" s="132"/>
      <c r="I17" s="132"/>
      <c r="J17" s="132"/>
    </row>
    <row r="18" spans="2:12" ht="12.75" customHeight="1" x14ac:dyDescent="0.25">
      <c r="B18" s="130" t="s">
        <v>420</v>
      </c>
      <c r="C18" s="951" t="s">
        <v>708</v>
      </c>
      <c r="D18" s="951"/>
      <c r="E18" s="951"/>
      <c r="F18" s="951"/>
      <c r="G18" s="951"/>
      <c r="H18" s="951"/>
      <c r="I18" s="951"/>
      <c r="J18" s="951"/>
      <c r="K18" s="951"/>
      <c r="L18" s="951"/>
    </row>
    <row r="19" spans="2:12" ht="12.75" customHeight="1" x14ac:dyDescent="0.25">
      <c r="B19" s="130"/>
      <c r="C19" s="951"/>
      <c r="D19" s="951"/>
      <c r="E19" s="951"/>
      <c r="F19" s="951"/>
      <c r="G19" s="951"/>
      <c r="H19" s="951"/>
      <c r="I19" s="951"/>
      <c r="J19" s="951"/>
      <c r="K19" s="951"/>
      <c r="L19" s="951"/>
    </row>
    <row r="20" spans="2:12" ht="12.75" customHeight="1" x14ac:dyDescent="0.25">
      <c r="B20" s="130"/>
      <c r="C20" s="951"/>
      <c r="D20" s="951"/>
      <c r="E20" s="951"/>
      <c r="F20" s="951"/>
      <c r="G20" s="951"/>
      <c r="H20" s="951"/>
      <c r="I20" s="951"/>
      <c r="J20" s="951"/>
      <c r="K20" s="951"/>
      <c r="L20" s="951"/>
    </row>
    <row r="21" spans="2:12" ht="12.75" customHeight="1" x14ac:dyDescent="0.25">
      <c r="B21" s="130"/>
      <c r="C21" s="951"/>
      <c r="D21" s="951"/>
      <c r="E21" s="951"/>
      <c r="F21" s="951"/>
      <c r="G21" s="951"/>
      <c r="H21" s="951"/>
      <c r="I21" s="951"/>
      <c r="J21" s="951"/>
      <c r="K21" s="951"/>
      <c r="L21" s="951"/>
    </row>
    <row r="22" spans="2:12" ht="12.75" customHeight="1" x14ac:dyDescent="0.25">
      <c r="B22" s="130"/>
      <c r="C22" s="951"/>
      <c r="D22" s="951"/>
      <c r="E22" s="951"/>
      <c r="F22" s="951"/>
      <c r="G22" s="951"/>
      <c r="H22" s="951"/>
      <c r="I22" s="951"/>
      <c r="J22" s="951"/>
      <c r="K22" s="951"/>
      <c r="L22" s="951"/>
    </row>
    <row r="23" spans="2:12" ht="12.75" customHeight="1" x14ac:dyDescent="0.25">
      <c r="B23" s="130"/>
      <c r="C23" s="951"/>
      <c r="D23" s="951"/>
      <c r="E23" s="951"/>
      <c r="F23" s="951"/>
      <c r="G23" s="951"/>
      <c r="H23" s="951"/>
      <c r="I23" s="951"/>
      <c r="J23" s="951"/>
      <c r="K23" s="951"/>
      <c r="L23" s="951"/>
    </row>
    <row r="24" spans="2:12" ht="12.75" customHeight="1" x14ac:dyDescent="0.25">
      <c r="B24" s="130"/>
      <c r="C24" s="951"/>
      <c r="D24" s="951"/>
      <c r="E24" s="951"/>
      <c r="F24" s="951"/>
      <c r="G24" s="951"/>
      <c r="H24" s="951"/>
      <c r="I24" s="951"/>
      <c r="J24" s="951"/>
      <c r="K24" s="951"/>
      <c r="L24" s="951"/>
    </row>
    <row r="25" spans="2:12" ht="12.75" customHeight="1" x14ac:dyDescent="0.25">
      <c r="B25" s="130"/>
      <c r="C25" s="131"/>
      <c r="D25" s="132"/>
      <c r="E25" s="132"/>
      <c r="F25" s="132"/>
      <c r="G25" s="132"/>
      <c r="H25" s="132"/>
      <c r="I25" s="132"/>
      <c r="J25" s="132"/>
    </row>
    <row r="26" spans="2:12" ht="12.75" customHeight="1" x14ac:dyDescent="0.25">
      <c r="B26" s="130" t="s">
        <v>436</v>
      </c>
      <c r="C26" s="951" t="s">
        <v>709</v>
      </c>
      <c r="D26" s="951"/>
      <c r="E26" s="951"/>
      <c r="F26" s="951"/>
      <c r="G26" s="951"/>
      <c r="H26" s="951"/>
      <c r="I26" s="951"/>
      <c r="J26" s="951"/>
      <c r="K26" s="951"/>
      <c r="L26" s="951"/>
    </row>
    <row r="27" spans="2:12" ht="12.75" customHeight="1" x14ac:dyDescent="0.25">
      <c r="B27" s="130"/>
      <c r="C27" s="951"/>
      <c r="D27" s="951"/>
      <c r="E27" s="951"/>
      <c r="F27" s="951"/>
      <c r="G27" s="951"/>
      <c r="H27" s="951"/>
      <c r="I27" s="951"/>
      <c r="J27" s="951"/>
      <c r="K27" s="951"/>
      <c r="L27" s="951"/>
    </row>
    <row r="28" spans="2:12" ht="12.75" customHeight="1" x14ac:dyDescent="0.25">
      <c r="B28" s="130"/>
      <c r="C28" s="951"/>
      <c r="D28" s="951"/>
      <c r="E28" s="951"/>
      <c r="F28" s="951"/>
      <c r="G28" s="951"/>
      <c r="H28" s="951"/>
      <c r="I28" s="951"/>
      <c r="J28" s="951"/>
      <c r="K28" s="951"/>
      <c r="L28" s="951"/>
    </row>
    <row r="29" spans="2:12" ht="12.75" customHeight="1" x14ac:dyDescent="0.25">
      <c r="B29" s="130"/>
      <c r="C29" s="951"/>
      <c r="D29" s="951"/>
      <c r="E29" s="951"/>
      <c r="F29" s="951"/>
      <c r="G29" s="951"/>
      <c r="H29" s="951"/>
      <c r="I29" s="951"/>
      <c r="J29" s="951"/>
      <c r="K29" s="951"/>
      <c r="L29" s="951"/>
    </row>
    <row r="30" spans="2:12" ht="12.75" customHeight="1" x14ac:dyDescent="0.25">
      <c r="B30" s="130"/>
      <c r="C30" s="951"/>
      <c r="D30" s="951"/>
      <c r="E30" s="951"/>
      <c r="F30" s="951"/>
      <c r="G30" s="951"/>
      <c r="H30" s="951"/>
      <c r="I30" s="951"/>
      <c r="J30" s="951"/>
      <c r="K30" s="951"/>
      <c r="L30" s="951"/>
    </row>
    <row r="31" spans="2:12" ht="12.75" customHeight="1" x14ac:dyDescent="0.25">
      <c r="B31" s="130"/>
      <c r="C31" s="951"/>
      <c r="D31" s="951"/>
      <c r="E31" s="951"/>
      <c r="F31" s="951"/>
      <c r="G31" s="951"/>
      <c r="H31" s="951"/>
      <c r="I31" s="951"/>
      <c r="J31" s="951"/>
      <c r="K31" s="951"/>
      <c r="L31" s="951"/>
    </row>
    <row r="32" spans="2:12" ht="12.75" customHeight="1" x14ac:dyDescent="0.25">
      <c r="B32" s="130"/>
      <c r="C32" s="951"/>
      <c r="D32" s="951"/>
      <c r="E32" s="951"/>
      <c r="F32" s="951"/>
      <c r="G32" s="951"/>
      <c r="H32" s="951"/>
      <c r="I32" s="951"/>
      <c r="J32" s="951"/>
      <c r="K32" s="951"/>
      <c r="L32" s="951"/>
    </row>
    <row r="33" spans="2:12" ht="12.75" customHeight="1" x14ac:dyDescent="0.25">
      <c r="B33" s="130"/>
      <c r="C33" s="951"/>
      <c r="D33" s="951"/>
      <c r="E33" s="951"/>
      <c r="F33" s="951"/>
      <c r="G33" s="951"/>
      <c r="H33" s="951"/>
      <c r="I33" s="951"/>
      <c r="J33" s="951"/>
      <c r="K33" s="951"/>
      <c r="L33" s="951"/>
    </row>
    <row r="34" spans="2:12" ht="12.75" customHeight="1" x14ac:dyDescent="0.25">
      <c r="B34" s="130"/>
      <c r="C34" s="133"/>
      <c r="D34" s="133"/>
      <c r="E34" s="133"/>
      <c r="F34" s="133"/>
      <c r="G34" s="133"/>
      <c r="H34" s="133"/>
      <c r="I34" s="227"/>
      <c r="J34" s="227"/>
      <c r="K34" s="133"/>
    </row>
    <row r="35" spans="2:12" ht="12.75" customHeight="1" x14ac:dyDescent="0.25">
      <c r="B35" s="134" t="s">
        <v>437</v>
      </c>
      <c r="C35" s="951" t="s">
        <v>710</v>
      </c>
      <c r="D35" s="951"/>
      <c r="E35" s="951"/>
      <c r="F35" s="951"/>
      <c r="G35" s="951"/>
      <c r="H35" s="951"/>
      <c r="I35" s="951"/>
      <c r="J35" s="951"/>
      <c r="K35" s="951"/>
      <c r="L35" s="951"/>
    </row>
    <row r="36" spans="2:12" ht="12.75" customHeight="1" x14ac:dyDescent="0.25">
      <c r="C36" s="951"/>
      <c r="D36" s="951"/>
      <c r="E36" s="951"/>
      <c r="F36" s="951"/>
      <c r="G36" s="951"/>
      <c r="H36" s="951"/>
      <c r="I36" s="951"/>
      <c r="J36" s="951"/>
      <c r="K36" s="951"/>
      <c r="L36" s="951"/>
    </row>
    <row r="37" spans="2:12" ht="12.75" customHeight="1" x14ac:dyDescent="0.25">
      <c r="C37" s="951"/>
      <c r="D37" s="951"/>
      <c r="E37" s="951"/>
      <c r="F37" s="951"/>
      <c r="G37" s="951"/>
      <c r="H37" s="951"/>
      <c r="I37" s="951"/>
      <c r="J37" s="951"/>
      <c r="K37" s="951"/>
      <c r="L37" s="951"/>
    </row>
    <row r="38" spans="2:12" ht="12.75" customHeight="1" x14ac:dyDescent="0.25">
      <c r="C38" s="951"/>
      <c r="D38" s="951"/>
      <c r="E38" s="951"/>
      <c r="F38" s="951"/>
      <c r="G38" s="951"/>
      <c r="H38" s="951"/>
      <c r="I38" s="951"/>
      <c r="J38" s="951"/>
      <c r="K38" s="951"/>
      <c r="L38" s="951"/>
    </row>
    <row r="39" spans="2:12" ht="12.75" customHeight="1" x14ac:dyDescent="0.25">
      <c r="C39" s="951"/>
      <c r="D39" s="951"/>
      <c r="E39" s="951"/>
      <c r="F39" s="951"/>
      <c r="G39" s="951"/>
      <c r="H39" s="951"/>
      <c r="I39" s="951"/>
      <c r="J39" s="951"/>
      <c r="K39" s="951"/>
      <c r="L39" s="951"/>
    </row>
    <row r="40" spans="2:12" ht="12.75" customHeight="1" x14ac:dyDescent="0.25">
      <c r="B40" s="31"/>
      <c r="C40" s="31"/>
      <c r="D40" s="31"/>
      <c r="E40" s="31"/>
      <c r="F40" s="31"/>
      <c r="G40" s="31"/>
      <c r="H40" s="31"/>
      <c r="I40" s="31"/>
      <c r="J40" s="31"/>
      <c r="K40" s="31"/>
    </row>
    <row r="41" spans="2:12" ht="12.75" customHeight="1" x14ac:dyDescent="0.25">
      <c r="B41" s="226" t="s">
        <v>438</v>
      </c>
      <c r="C41" s="948" t="s">
        <v>711</v>
      </c>
      <c r="D41" s="948"/>
      <c r="E41" s="948"/>
      <c r="F41" s="948"/>
      <c r="G41" s="948"/>
      <c r="H41" s="948"/>
      <c r="I41" s="948"/>
      <c r="J41" s="948"/>
      <c r="K41" s="948"/>
      <c r="L41" s="948"/>
    </row>
    <row r="42" spans="2:12" ht="12.75" customHeight="1" x14ac:dyDescent="0.25">
      <c r="B42" s="226"/>
      <c r="C42" s="948"/>
      <c r="D42" s="948"/>
      <c r="E42" s="948"/>
      <c r="F42" s="948"/>
      <c r="G42" s="948"/>
      <c r="H42" s="948"/>
      <c r="I42" s="948"/>
      <c r="J42" s="948"/>
      <c r="K42" s="948"/>
      <c r="L42" s="948"/>
    </row>
    <row r="43" spans="2:12" ht="12.75" customHeight="1" x14ac:dyDescent="0.25">
      <c r="B43" s="226"/>
      <c r="C43" s="948"/>
      <c r="D43" s="948"/>
      <c r="E43" s="948"/>
      <c r="F43" s="948"/>
      <c r="G43" s="948"/>
      <c r="H43" s="948"/>
      <c r="I43" s="948"/>
      <c r="J43" s="948"/>
      <c r="K43" s="948"/>
      <c r="L43" s="948"/>
    </row>
    <row r="44" spans="2:12" ht="12.75" customHeight="1" x14ac:dyDescent="0.25">
      <c r="B44" s="226"/>
      <c r="C44" s="948"/>
      <c r="D44" s="948"/>
      <c r="E44" s="948"/>
      <c r="F44" s="948"/>
      <c r="G44" s="948"/>
      <c r="H44" s="948"/>
      <c r="I44" s="948"/>
      <c r="J44" s="948"/>
      <c r="K44" s="948"/>
      <c r="L44" s="948"/>
    </row>
    <row r="45" spans="2:12" ht="12.75" customHeight="1" x14ac:dyDescent="0.25">
      <c r="B45" s="226"/>
      <c r="C45" s="948"/>
      <c r="D45" s="948"/>
      <c r="E45" s="948"/>
      <c r="F45" s="948"/>
      <c r="G45" s="948"/>
      <c r="H45" s="948"/>
      <c r="I45" s="948"/>
      <c r="J45" s="948"/>
      <c r="K45" s="948"/>
      <c r="L45" s="948"/>
    </row>
    <row r="46" spans="2:12" ht="12.75" customHeight="1" x14ac:dyDescent="0.25">
      <c r="B46" s="226"/>
      <c r="C46" s="948"/>
      <c r="D46" s="948"/>
      <c r="E46" s="948"/>
      <c r="F46" s="948"/>
      <c r="G46" s="948"/>
      <c r="H46" s="948"/>
      <c r="I46" s="948"/>
      <c r="J46" s="948"/>
      <c r="K46" s="948"/>
      <c r="L46" s="948"/>
    </row>
    <row r="47" spans="2:12" ht="12.75" customHeight="1" x14ac:dyDescent="0.25">
      <c r="B47" s="226"/>
      <c r="C47" s="948"/>
      <c r="D47" s="948"/>
      <c r="E47" s="948"/>
      <c r="F47" s="948"/>
      <c r="G47" s="948"/>
      <c r="H47" s="948"/>
      <c r="I47" s="948"/>
      <c r="J47" s="948"/>
      <c r="K47" s="948"/>
      <c r="L47" s="948"/>
    </row>
    <row r="48" spans="2:12" ht="12.75" customHeight="1" x14ac:dyDescent="0.25">
      <c r="C48" s="227"/>
      <c r="D48" s="227"/>
      <c r="E48" s="227"/>
      <c r="F48" s="227"/>
      <c r="G48" s="227"/>
      <c r="H48" s="227"/>
      <c r="I48" s="227"/>
      <c r="J48" s="227"/>
      <c r="K48" s="227"/>
    </row>
    <row r="49" spans="2:12" ht="12.75" customHeight="1" x14ac:dyDescent="0.25">
      <c r="B49" s="146" t="s">
        <v>439</v>
      </c>
      <c r="C49" s="949" t="s">
        <v>712</v>
      </c>
      <c r="D49" s="949"/>
      <c r="E49" s="949"/>
      <c r="F49" s="949"/>
      <c r="G49" s="949"/>
      <c r="H49" s="949"/>
      <c r="I49" s="949"/>
      <c r="J49" s="949"/>
      <c r="K49" s="949"/>
      <c r="L49" s="949"/>
    </row>
    <row r="50" spans="2:12" ht="12.75" customHeight="1" x14ac:dyDescent="0.25">
      <c r="B50" s="146"/>
      <c r="C50" s="949"/>
      <c r="D50" s="949"/>
      <c r="E50" s="949"/>
      <c r="F50" s="949"/>
      <c r="G50" s="949"/>
      <c r="H50" s="949"/>
      <c r="I50" s="949"/>
      <c r="J50" s="949"/>
      <c r="K50" s="949"/>
      <c r="L50" s="949"/>
    </row>
    <row r="51" spans="2:12" ht="12.75" customHeight="1" x14ac:dyDescent="0.25">
      <c r="B51" s="146"/>
      <c r="C51" s="949"/>
      <c r="D51" s="949"/>
      <c r="E51" s="949"/>
      <c r="F51" s="949"/>
      <c r="G51" s="949"/>
      <c r="H51" s="949"/>
      <c r="I51" s="949"/>
      <c r="J51" s="949"/>
      <c r="K51" s="949"/>
      <c r="L51" s="949"/>
    </row>
    <row r="52" spans="2:12" ht="12.75" customHeight="1" x14ac:dyDescent="0.25">
      <c r="B52" s="146"/>
      <c r="C52" s="949"/>
      <c r="D52" s="949"/>
      <c r="E52" s="949"/>
      <c r="F52" s="949"/>
      <c r="G52" s="949"/>
      <c r="H52" s="949"/>
      <c r="I52" s="949"/>
      <c r="J52" s="949"/>
      <c r="K52" s="949"/>
      <c r="L52" s="949"/>
    </row>
    <row r="53" spans="2:12" ht="12.75" customHeight="1" x14ac:dyDescent="0.25">
      <c r="B53" s="146"/>
      <c r="C53" s="949"/>
      <c r="D53" s="949"/>
      <c r="E53" s="949"/>
      <c r="F53" s="949"/>
      <c r="G53" s="949"/>
      <c r="H53" s="949"/>
      <c r="I53" s="949"/>
      <c r="J53" s="949"/>
      <c r="K53" s="949"/>
      <c r="L53" s="949"/>
    </row>
    <row r="54" spans="2:12" ht="12.75" customHeight="1" x14ac:dyDescent="0.25">
      <c r="B54" s="146"/>
      <c r="C54" s="949"/>
      <c r="D54" s="949"/>
      <c r="E54" s="949"/>
      <c r="F54" s="949"/>
      <c r="G54" s="949"/>
      <c r="H54" s="949"/>
      <c r="I54" s="949"/>
      <c r="J54" s="949"/>
      <c r="K54" s="949"/>
      <c r="L54" s="949"/>
    </row>
    <row r="55" spans="2:12" ht="12.75" customHeight="1" x14ac:dyDescent="0.25">
      <c r="B55" s="146"/>
      <c r="C55" s="949"/>
      <c r="D55" s="949"/>
      <c r="E55" s="949"/>
      <c r="F55" s="949"/>
      <c r="G55" s="949"/>
      <c r="H55" s="949"/>
      <c r="I55" s="949"/>
      <c r="J55" s="949"/>
      <c r="K55" s="949"/>
      <c r="L55" s="949"/>
    </row>
    <row r="56" spans="2:12" ht="12.75" customHeight="1" x14ac:dyDescent="0.25">
      <c r="C56" s="130"/>
      <c r="D56" s="131"/>
      <c r="E56" s="132"/>
      <c r="F56" s="132"/>
      <c r="G56" s="132"/>
      <c r="H56" s="132"/>
      <c r="I56" s="132"/>
      <c r="J56" s="132"/>
      <c r="K56" s="136"/>
    </row>
    <row r="57" spans="2:12" ht="12.75" customHeight="1" x14ac:dyDescent="0.25">
      <c r="B57" s="552" t="str">
        <f>Guide!$C$29</f>
        <v>For year: 2023</v>
      </c>
      <c r="C57" s="130"/>
      <c r="D57" s="131"/>
      <c r="E57" s="132"/>
      <c r="F57" s="132"/>
      <c r="G57" s="132"/>
      <c r="H57" s="132"/>
      <c r="I57" s="132"/>
      <c r="J57" s="132"/>
      <c r="K57" s="136"/>
      <c r="L57" s="405" t="s">
        <v>533</v>
      </c>
    </row>
    <row r="58" spans="2:12" ht="12.75" customHeight="1" x14ac:dyDescent="0.25">
      <c r="B58" s="926">
        <f>B1</f>
        <v>0</v>
      </c>
      <c r="C58" s="926"/>
      <c r="D58" s="926"/>
      <c r="E58" s="926"/>
      <c r="F58" s="926"/>
      <c r="G58" s="926"/>
      <c r="H58" s="31"/>
      <c r="I58" s="31"/>
      <c r="J58" s="31"/>
      <c r="K58" s="31"/>
      <c r="L58" s="241">
        <f>L1</f>
        <v>0</v>
      </c>
    </row>
    <row r="59" spans="2:12" ht="12.75" customHeight="1" x14ac:dyDescent="0.25">
      <c r="B59" s="145"/>
      <c r="C59" s="146"/>
      <c r="D59" s="145"/>
      <c r="E59" s="31"/>
      <c r="F59" s="31"/>
      <c r="G59" s="31"/>
      <c r="H59" s="31"/>
      <c r="I59" s="31"/>
      <c r="J59" s="31"/>
      <c r="K59" s="31"/>
    </row>
    <row r="60" spans="2:12" ht="12.75" customHeight="1" x14ac:dyDescent="0.25">
      <c r="B60" s="953" t="s">
        <v>13</v>
      </c>
      <c r="C60" s="954"/>
      <c r="D60" s="954"/>
      <c r="E60" s="954"/>
      <c r="F60" s="954"/>
      <c r="G60" s="31"/>
      <c r="H60" s="31"/>
      <c r="I60" s="31"/>
      <c r="J60" s="31"/>
      <c r="K60" s="31"/>
    </row>
    <row r="61" spans="2:12" ht="12.75" customHeight="1" x14ac:dyDescent="0.25">
      <c r="B61" s="31"/>
      <c r="C61" s="31"/>
      <c r="D61" s="31"/>
      <c r="E61" s="31"/>
      <c r="F61" s="31"/>
      <c r="G61" s="31"/>
      <c r="H61" s="31"/>
      <c r="I61" s="31"/>
      <c r="J61" s="31"/>
      <c r="K61" s="31"/>
    </row>
    <row r="62" spans="2:12" ht="12.75" customHeight="1" x14ac:dyDescent="0.25">
      <c r="B62" s="146" t="s">
        <v>440</v>
      </c>
      <c r="C62" s="949" t="s">
        <v>713</v>
      </c>
      <c r="D62" s="949"/>
      <c r="E62" s="949"/>
      <c r="F62" s="949"/>
      <c r="G62" s="949"/>
      <c r="H62" s="949"/>
      <c r="I62" s="949"/>
      <c r="J62" s="949"/>
      <c r="K62" s="949"/>
      <c r="L62" s="949"/>
    </row>
    <row r="63" spans="2:12" ht="12.75" customHeight="1" x14ac:dyDescent="0.25">
      <c r="B63" s="146"/>
      <c r="C63" s="949"/>
      <c r="D63" s="949"/>
      <c r="E63" s="949"/>
      <c r="F63" s="949"/>
      <c r="G63" s="949"/>
      <c r="H63" s="949"/>
      <c r="I63" s="949"/>
      <c r="J63" s="949"/>
      <c r="K63" s="949"/>
      <c r="L63" s="949"/>
    </row>
    <row r="64" spans="2:12" ht="12.75" customHeight="1" x14ac:dyDescent="0.25">
      <c r="B64" s="146"/>
      <c r="C64" s="949"/>
      <c r="D64" s="949"/>
      <c r="E64" s="949"/>
      <c r="F64" s="949"/>
      <c r="G64" s="949"/>
      <c r="H64" s="949"/>
      <c r="I64" s="949"/>
      <c r="J64" s="949"/>
      <c r="K64" s="949"/>
      <c r="L64" s="949"/>
    </row>
    <row r="65" spans="2:12" ht="12.75" customHeight="1" x14ac:dyDescent="0.25">
      <c r="B65" s="146"/>
      <c r="C65" s="949"/>
      <c r="D65" s="949"/>
      <c r="E65" s="949"/>
      <c r="F65" s="949"/>
      <c r="G65" s="949"/>
      <c r="H65" s="949"/>
      <c r="I65" s="949"/>
      <c r="J65" s="949"/>
      <c r="K65" s="949"/>
      <c r="L65" s="949"/>
    </row>
    <row r="66" spans="2:12" ht="12.75" customHeight="1" x14ac:dyDescent="0.25">
      <c r="B66" s="146"/>
      <c r="C66" s="145"/>
      <c r="D66" s="31"/>
      <c r="E66" s="31"/>
      <c r="F66" s="31"/>
      <c r="G66" s="31"/>
      <c r="H66" s="31"/>
      <c r="I66" s="31"/>
      <c r="J66" s="31"/>
      <c r="K66" s="31"/>
    </row>
    <row r="67" spans="2:12" ht="12.75" customHeight="1" x14ac:dyDescent="0.25">
      <c r="B67" s="146" t="s">
        <v>441</v>
      </c>
      <c r="C67" s="949" t="s">
        <v>714</v>
      </c>
      <c r="D67" s="949"/>
      <c r="E67" s="949"/>
      <c r="F67" s="949"/>
      <c r="G67" s="949"/>
      <c r="H67" s="949"/>
      <c r="I67" s="949"/>
      <c r="J67" s="949"/>
      <c r="K67" s="949"/>
      <c r="L67" s="949"/>
    </row>
    <row r="68" spans="2:12" ht="12.75" customHeight="1" x14ac:dyDescent="0.25">
      <c r="B68" s="146"/>
      <c r="C68" s="949"/>
      <c r="D68" s="949"/>
      <c r="E68" s="949"/>
      <c r="F68" s="949"/>
      <c r="G68" s="949"/>
      <c r="H68" s="949"/>
      <c r="I68" s="949"/>
      <c r="J68" s="949"/>
      <c r="K68" s="949"/>
      <c r="L68" s="949"/>
    </row>
    <row r="69" spans="2:12" ht="12.75" customHeight="1" x14ac:dyDescent="0.25">
      <c r="B69" s="146"/>
      <c r="C69" s="949"/>
      <c r="D69" s="949"/>
      <c r="E69" s="949"/>
      <c r="F69" s="949"/>
      <c r="G69" s="949"/>
      <c r="H69" s="949"/>
      <c r="I69" s="949"/>
      <c r="J69" s="949"/>
      <c r="K69" s="949"/>
      <c r="L69" s="949"/>
    </row>
    <row r="70" spans="2:12" ht="12.75" customHeight="1" x14ac:dyDescent="0.25">
      <c r="B70" s="146"/>
      <c r="C70" s="145"/>
      <c r="D70" s="31"/>
      <c r="E70" s="31"/>
      <c r="F70" s="31"/>
      <c r="G70" s="31"/>
      <c r="H70" s="31"/>
      <c r="I70" s="31"/>
      <c r="J70" s="31"/>
      <c r="K70" s="31"/>
    </row>
    <row r="71" spans="2:12" ht="12.75" customHeight="1" x14ac:dyDescent="0.25">
      <c r="B71" s="146" t="s">
        <v>443</v>
      </c>
      <c r="C71" s="949" t="s">
        <v>715</v>
      </c>
      <c r="D71" s="949"/>
      <c r="E71" s="949"/>
      <c r="F71" s="949"/>
      <c r="G71" s="949"/>
      <c r="H71" s="949"/>
      <c r="I71" s="949"/>
      <c r="J71" s="949"/>
      <c r="K71" s="949"/>
      <c r="L71" s="949"/>
    </row>
    <row r="72" spans="2:12" ht="12.75" customHeight="1" x14ac:dyDescent="0.25">
      <c r="B72" s="146"/>
      <c r="C72" s="949"/>
      <c r="D72" s="949"/>
      <c r="E72" s="949"/>
      <c r="F72" s="949"/>
      <c r="G72" s="949"/>
      <c r="H72" s="949"/>
      <c r="I72" s="949"/>
      <c r="J72" s="949"/>
      <c r="K72" s="949"/>
      <c r="L72" s="949"/>
    </row>
    <row r="73" spans="2:12" ht="12.75" customHeight="1" x14ac:dyDescent="0.25">
      <c r="B73" s="146"/>
      <c r="C73" s="949"/>
      <c r="D73" s="949"/>
      <c r="E73" s="949"/>
      <c r="F73" s="949"/>
      <c r="G73" s="949"/>
      <c r="H73" s="949"/>
      <c r="I73" s="949"/>
      <c r="J73" s="949"/>
      <c r="K73" s="949"/>
      <c r="L73" s="949"/>
    </row>
    <row r="74" spans="2:12" ht="12.75" customHeight="1" x14ac:dyDescent="0.25">
      <c r="B74" s="146"/>
      <c r="C74" s="949"/>
      <c r="D74" s="949"/>
      <c r="E74" s="949"/>
      <c r="F74" s="949"/>
      <c r="G74" s="949"/>
      <c r="H74" s="949"/>
      <c r="I74" s="949"/>
      <c r="J74" s="949"/>
      <c r="K74" s="949"/>
      <c r="L74" s="949"/>
    </row>
    <row r="75" spans="2:12" ht="12.75" customHeight="1" x14ac:dyDescent="0.25">
      <c r="B75" s="146"/>
      <c r="C75" s="145"/>
      <c r="D75" s="31"/>
      <c r="E75" s="31"/>
      <c r="F75" s="31"/>
      <c r="G75" s="31"/>
      <c r="H75" s="31"/>
      <c r="I75" s="31"/>
      <c r="J75" s="31"/>
      <c r="K75" s="31"/>
    </row>
    <row r="76" spans="2:12" ht="12.75" customHeight="1" x14ac:dyDescent="0.25">
      <c r="B76" s="146" t="s">
        <v>444</v>
      </c>
      <c r="C76" s="949" t="s">
        <v>716</v>
      </c>
      <c r="D76" s="949"/>
      <c r="E76" s="949"/>
      <c r="F76" s="949"/>
      <c r="G76" s="949"/>
      <c r="H76" s="949"/>
      <c r="I76" s="949"/>
      <c r="J76" s="949"/>
      <c r="K76" s="949"/>
      <c r="L76" s="949"/>
    </row>
    <row r="77" spans="2:12" ht="12.75" customHeight="1" x14ac:dyDescent="0.25">
      <c r="B77" s="146"/>
      <c r="C77" s="949"/>
      <c r="D77" s="949"/>
      <c r="E77" s="949"/>
      <c r="F77" s="949"/>
      <c r="G77" s="949"/>
      <c r="H77" s="949"/>
      <c r="I77" s="949"/>
      <c r="J77" s="949"/>
      <c r="K77" s="949"/>
      <c r="L77" s="949"/>
    </row>
    <row r="78" spans="2:12" ht="12.75" customHeight="1" x14ac:dyDescent="0.25">
      <c r="B78" s="146"/>
      <c r="C78" s="949"/>
      <c r="D78" s="949"/>
      <c r="E78" s="949"/>
      <c r="F78" s="949"/>
      <c r="G78" s="949"/>
      <c r="H78" s="949"/>
      <c r="I78" s="949"/>
      <c r="J78" s="949"/>
      <c r="K78" s="949"/>
      <c r="L78" s="949"/>
    </row>
    <row r="79" spans="2:12" ht="12.75" customHeight="1" x14ac:dyDescent="0.25">
      <c r="B79" s="146"/>
      <c r="C79" s="145"/>
      <c r="D79" s="31"/>
      <c r="E79" s="31"/>
      <c r="F79" s="31"/>
      <c r="G79" s="31"/>
      <c r="H79" s="31"/>
      <c r="I79" s="31"/>
      <c r="J79" s="31"/>
      <c r="K79" s="31"/>
    </row>
    <row r="80" spans="2:12" ht="12.75" customHeight="1" x14ac:dyDescent="0.25">
      <c r="B80" s="146" t="s">
        <v>445</v>
      </c>
      <c r="C80" s="950" t="s">
        <v>742</v>
      </c>
      <c r="D80" s="950"/>
      <c r="E80" s="950"/>
      <c r="F80" s="950"/>
      <c r="G80" s="950"/>
      <c r="H80" s="950"/>
      <c r="I80" s="950"/>
      <c r="J80" s="950"/>
      <c r="K80" s="950"/>
      <c r="L80" s="950"/>
    </row>
    <row r="81" spans="2:12" ht="12.75" customHeight="1" x14ac:dyDescent="0.25">
      <c r="B81" s="146"/>
      <c r="C81" s="950"/>
      <c r="D81" s="950"/>
      <c r="E81" s="950"/>
      <c r="F81" s="950"/>
      <c r="G81" s="950"/>
      <c r="H81" s="950"/>
      <c r="I81" s="950"/>
      <c r="J81" s="950"/>
      <c r="K81" s="950"/>
      <c r="L81" s="950"/>
    </row>
    <row r="82" spans="2:12" ht="12.75" customHeight="1" x14ac:dyDescent="0.25"/>
    <row r="83" spans="2:12" ht="12.75" customHeight="1" x14ac:dyDescent="0.25">
      <c r="B83" s="135" t="s">
        <v>446</v>
      </c>
      <c r="C83" s="946" t="s">
        <v>717</v>
      </c>
      <c r="D83" s="951"/>
      <c r="E83" s="951"/>
      <c r="F83" s="951"/>
      <c r="G83" s="951"/>
      <c r="H83" s="951"/>
      <c r="I83" s="951"/>
      <c r="J83" s="951"/>
      <c r="K83" s="951"/>
      <c r="L83" s="951"/>
    </row>
    <row r="84" spans="2:12" ht="12.75" customHeight="1" x14ac:dyDescent="0.25">
      <c r="B84" s="125"/>
      <c r="C84" s="951"/>
      <c r="D84" s="951"/>
      <c r="E84" s="951"/>
      <c r="F84" s="951"/>
      <c r="G84" s="951"/>
      <c r="H84" s="951"/>
      <c r="I84" s="951"/>
      <c r="J84" s="951"/>
      <c r="K84" s="951"/>
      <c r="L84" s="951"/>
    </row>
    <row r="85" spans="2:12" ht="12.75" customHeight="1" x14ac:dyDescent="0.25">
      <c r="B85" s="125"/>
      <c r="C85" s="951"/>
      <c r="D85" s="951"/>
      <c r="E85" s="951"/>
      <c r="F85" s="951"/>
      <c r="G85" s="951"/>
      <c r="H85" s="951"/>
      <c r="I85" s="951"/>
      <c r="J85" s="951"/>
      <c r="K85" s="951"/>
      <c r="L85" s="951"/>
    </row>
    <row r="86" spans="2:12" ht="12.75" customHeight="1" x14ac:dyDescent="0.25">
      <c r="B86" s="125"/>
      <c r="C86" s="951"/>
      <c r="D86" s="951"/>
      <c r="E86" s="951"/>
      <c r="F86" s="951"/>
      <c r="G86" s="951"/>
      <c r="H86" s="951"/>
      <c r="I86" s="951"/>
      <c r="J86" s="951"/>
      <c r="K86" s="951"/>
      <c r="L86" s="951"/>
    </row>
    <row r="87" spans="2:12" ht="12.75" customHeight="1" x14ac:dyDescent="0.25">
      <c r="B87" s="125"/>
      <c r="C87" s="951"/>
      <c r="D87" s="951"/>
      <c r="E87" s="951"/>
      <c r="F87" s="951"/>
      <c r="G87" s="951"/>
      <c r="H87" s="951"/>
      <c r="I87" s="951"/>
      <c r="J87" s="951"/>
      <c r="K87" s="951"/>
      <c r="L87" s="951"/>
    </row>
    <row r="88" spans="2:12" ht="12.75" customHeight="1" x14ac:dyDescent="0.25">
      <c r="B88" s="125"/>
      <c r="C88" s="124"/>
      <c r="D88" s="124"/>
      <c r="E88" s="124"/>
      <c r="F88" s="124"/>
      <c r="G88" s="124"/>
      <c r="H88" s="124"/>
      <c r="I88" s="124"/>
      <c r="J88" s="124"/>
      <c r="K88" s="124"/>
    </row>
    <row r="89" spans="2:12" ht="12.75" customHeight="1" x14ac:dyDescent="0.25">
      <c r="B89" s="135" t="s">
        <v>447</v>
      </c>
      <c r="C89" s="951" t="s">
        <v>718</v>
      </c>
      <c r="D89" s="951"/>
      <c r="E89" s="951"/>
      <c r="F89" s="951"/>
      <c r="G89" s="951"/>
      <c r="H89" s="951"/>
      <c r="I89" s="951"/>
      <c r="J89" s="951"/>
      <c r="K89" s="951"/>
      <c r="L89" s="951"/>
    </row>
    <row r="90" spans="2:12" ht="12.75" customHeight="1" x14ac:dyDescent="0.25">
      <c r="B90" s="125"/>
      <c r="C90" s="951"/>
      <c r="D90" s="951"/>
      <c r="E90" s="951"/>
      <c r="F90" s="951"/>
      <c r="G90" s="951"/>
      <c r="H90" s="951"/>
      <c r="I90" s="951"/>
      <c r="J90" s="951"/>
      <c r="K90" s="951"/>
      <c r="L90" s="951"/>
    </row>
    <row r="91" spans="2:12" ht="12.75" customHeight="1" x14ac:dyDescent="0.25">
      <c r="B91" s="125"/>
      <c r="C91" s="951"/>
      <c r="D91" s="951"/>
      <c r="E91" s="951"/>
      <c r="F91" s="951"/>
      <c r="G91" s="951"/>
      <c r="H91" s="951"/>
      <c r="I91" s="951"/>
      <c r="J91" s="951"/>
      <c r="K91" s="951"/>
      <c r="L91" s="951"/>
    </row>
    <row r="92" spans="2:12" ht="12.75" customHeight="1" x14ac:dyDescent="0.25">
      <c r="B92" s="125"/>
      <c r="C92" s="951"/>
      <c r="D92" s="951"/>
      <c r="E92" s="951"/>
      <c r="F92" s="951"/>
      <c r="G92" s="951"/>
      <c r="H92" s="951"/>
      <c r="I92" s="951"/>
      <c r="J92" s="951"/>
      <c r="K92" s="951"/>
      <c r="L92" s="951"/>
    </row>
    <row r="93" spans="2:12" ht="12.75" customHeight="1" x14ac:dyDescent="0.25">
      <c r="B93" s="125"/>
      <c r="C93" s="951"/>
      <c r="D93" s="951"/>
      <c r="E93" s="951"/>
      <c r="F93" s="951"/>
      <c r="G93" s="951"/>
      <c r="H93" s="951"/>
      <c r="I93" s="951"/>
      <c r="J93" s="951"/>
      <c r="K93" s="951"/>
      <c r="L93" s="951"/>
    </row>
    <row r="94" spans="2:12" ht="12.75" customHeight="1" x14ac:dyDescent="0.25">
      <c r="B94" s="125"/>
      <c r="C94" s="951"/>
      <c r="D94" s="951"/>
      <c r="E94" s="951"/>
      <c r="F94" s="951"/>
      <c r="G94" s="951"/>
      <c r="H94" s="951"/>
      <c r="I94" s="951"/>
      <c r="J94" s="951"/>
      <c r="K94" s="951"/>
      <c r="L94" s="951"/>
    </row>
    <row r="95" spans="2:12" ht="12.75" customHeight="1" x14ac:dyDescent="0.25">
      <c r="B95" s="125"/>
      <c r="C95" s="951"/>
      <c r="D95" s="951"/>
      <c r="E95" s="951"/>
      <c r="F95" s="951"/>
      <c r="G95" s="951"/>
      <c r="H95" s="951"/>
      <c r="I95" s="951"/>
      <c r="J95" s="951"/>
      <c r="K95" s="951"/>
      <c r="L95" s="951"/>
    </row>
    <row r="96" spans="2:12" ht="12.75" customHeight="1" x14ac:dyDescent="0.25">
      <c r="B96" s="125"/>
      <c r="C96" s="951"/>
      <c r="D96" s="951"/>
      <c r="E96" s="951"/>
      <c r="F96" s="951"/>
      <c r="G96" s="951"/>
      <c r="H96" s="951"/>
      <c r="I96" s="951"/>
      <c r="J96" s="951"/>
      <c r="K96" s="951"/>
      <c r="L96" s="951"/>
    </row>
    <row r="97" spans="2:12" ht="12.75" customHeight="1" x14ac:dyDescent="0.25">
      <c r="B97" s="125"/>
      <c r="C97" s="227"/>
      <c r="D97" s="227"/>
      <c r="E97" s="227"/>
      <c r="F97" s="227"/>
      <c r="G97" s="227"/>
      <c r="H97" s="227"/>
      <c r="I97" s="227"/>
      <c r="J97" s="227"/>
      <c r="K97" s="227"/>
    </row>
    <row r="98" spans="2:12" ht="12.75" customHeight="1" x14ac:dyDescent="0.25">
      <c r="B98" s="135" t="s">
        <v>448</v>
      </c>
      <c r="C98" s="951" t="s">
        <v>719</v>
      </c>
      <c r="D98" s="951"/>
      <c r="E98" s="951"/>
      <c r="F98" s="951"/>
      <c r="G98" s="951"/>
      <c r="H98" s="951"/>
      <c r="I98" s="951"/>
      <c r="J98" s="951"/>
      <c r="K98" s="951"/>
      <c r="L98" s="951"/>
    </row>
    <row r="99" spans="2:12" ht="12.75" customHeight="1" x14ac:dyDescent="0.25">
      <c r="B99" s="125"/>
      <c r="C99" s="951"/>
      <c r="D99" s="951"/>
      <c r="E99" s="951"/>
      <c r="F99" s="951"/>
      <c r="G99" s="951"/>
      <c r="H99" s="951"/>
      <c r="I99" s="951"/>
      <c r="J99" s="951"/>
      <c r="K99" s="951"/>
      <c r="L99" s="951"/>
    </row>
    <row r="100" spans="2:12" ht="12.75" customHeight="1" x14ac:dyDescent="0.25">
      <c r="B100" s="125"/>
      <c r="C100" s="951"/>
      <c r="D100" s="951"/>
      <c r="E100" s="951"/>
      <c r="F100" s="951"/>
      <c r="G100" s="951"/>
      <c r="H100" s="951"/>
      <c r="I100" s="951"/>
      <c r="J100" s="951"/>
      <c r="K100" s="951"/>
      <c r="L100" s="951"/>
    </row>
    <row r="101" spans="2:12" ht="12.75" customHeight="1" x14ac:dyDescent="0.25">
      <c r="B101" s="125"/>
      <c r="C101" s="951"/>
      <c r="D101" s="951"/>
      <c r="E101" s="951"/>
      <c r="F101" s="951"/>
      <c r="G101" s="951"/>
      <c r="H101" s="951"/>
      <c r="I101" s="951"/>
      <c r="J101" s="951"/>
      <c r="K101" s="951"/>
      <c r="L101" s="951"/>
    </row>
    <row r="102" spans="2:12" ht="12.75" customHeight="1" x14ac:dyDescent="0.25">
      <c r="B102" s="125"/>
      <c r="C102" s="951"/>
      <c r="D102" s="951"/>
      <c r="E102" s="951"/>
      <c r="F102" s="951"/>
      <c r="G102" s="951"/>
      <c r="H102" s="951"/>
      <c r="I102" s="951"/>
      <c r="J102" s="951"/>
      <c r="K102" s="951"/>
      <c r="L102" s="951"/>
    </row>
    <row r="103" spans="2:12" ht="12.75" customHeight="1" x14ac:dyDescent="0.25">
      <c r="B103" s="125"/>
      <c r="C103" s="951"/>
      <c r="D103" s="951"/>
      <c r="E103" s="951"/>
      <c r="F103" s="951"/>
      <c r="G103" s="951"/>
      <c r="H103" s="951"/>
      <c r="I103" s="951"/>
      <c r="J103" s="951"/>
      <c r="K103" s="951"/>
      <c r="L103" s="951"/>
    </row>
    <row r="104" spans="2:12" ht="12.75" customHeight="1" x14ac:dyDescent="0.25">
      <c r="B104" s="125"/>
      <c r="C104" s="951"/>
      <c r="D104" s="951"/>
      <c r="E104" s="951"/>
      <c r="F104" s="951"/>
      <c r="G104" s="951"/>
      <c r="H104" s="951"/>
      <c r="I104" s="951"/>
      <c r="J104" s="951"/>
      <c r="K104" s="951"/>
      <c r="L104" s="951"/>
    </row>
    <row r="105" spans="2:12" ht="12.75" customHeight="1" x14ac:dyDescent="0.25">
      <c r="B105" s="146"/>
      <c r="C105" s="145"/>
      <c r="D105" s="31"/>
      <c r="E105" s="31"/>
      <c r="F105" s="31"/>
      <c r="G105" s="31"/>
      <c r="H105" s="31"/>
      <c r="I105" s="31"/>
      <c r="J105" s="31"/>
    </row>
    <row r="106" spans="2:12" ht="12.75" customHeight="1" x14ac:dyDescent="0.25">
      <c r="B106" s="135" t="s">
        <v>449</v>
      </c>
      <c r="C106" s="946" t="s">
        <v>743</v>
      </c>
      <c r="D106" s="946"/>
      <c r="E106" s="946"/>
      <c r="F106" s="946"/>
      <c r="G106" s="946"/>
      <c r="H106" s="946"/>
      <c r="I106" s="946"/>
      <c r="J106" s="946"/>
      <c r="K106" s="946"/>
      <c r="L106" s="946"/>
    </row>
    <row r="107" spans="2:12" ht="12.75" customHeight="1" x14ac:dyDescent="0.25">
      <c r="B107" s="125"/>
      <c r="C107" s="946"/>
      <c r="D107" s="946"/>
      <c r="E107" s="946"/>
      <c r="F107" s="946"/>
      <c r="G107" s="946"/>
      <c r="H107" s="946"/>
      <c r="I107" s="946"/>
      <c r="J107" s="946"/>
      <c r="K107" s="946"/>
      <c r="L107" s="946"/>
    </row>
    <row r="108" spans="2:12" ht="12.75" customHeight="1" x14ac:dyDescent="0.25">
      <c r="B108" s="125"/>
      <c r="C108" s="946"/>
      <c r="D108" s="946"/>
      <c r="E108" s="946"/>
      <c r="F108" s="946"/>
      <c r="G108" s="946"/>
      <c r="H108" s="946"/>
      <c r="I108" s="946"/>
      <c r="J108" s="946"/>
      <c r="K108" s="946"/>
      <c r="L108" s="946"/>
    </row>
    <row r="109" spans="2:12" ht="12.75" customHeight="1" x14ac:dyDescent="0.25">
      <c r="B109" s="125"/>
      <c r="C109" s="946"/>
      <c r="D109" s="946"/>
      <c r="E109" s="946"/>
      <c r="F109" s="946"/>
      <c r="G109" s="946"/>
      <c r="H109" s="946"/>
      <c r="I109" s="946"/>
      <c r="J109" s="946"/>
      <c r="K109" s="946"/>
      <c r="L109" s="946"/>
    </row>
    <row r="110" spans="2:12" ht="12.75" customHeight="1" x14ac:dyDescent="0.25">
      <c r="B110" s="125"/>
      <c r="C110" s="230"/>
      <c r="D110" s="230"/>
      <c r="E110" s="230"/>
      <c r="F110" s="230"/>
      <c r="G110" s="230"/>
      <c r="H110" s="230"/>
      <c r="I110" s="230"/>
      <c r="J110" s="230"/>
      <c r="K110" s="230"/>
      <c r="L110" s="230"/>
    </row>
    <row r="111" spans="2:12" ht="12.75" customHeight="1" x14ac:dyDescent="0.25">
      <c r="B111" s="135" t="s">
        <v>450</v>
      </c>
      <c r="C111" s="946" t="s">
        <v>1357</v>
      </c>
      <c r="D111" s="946"/>
      <c r="E111" s="946"/>
      <c r="F111" s="946"/>
      <c r="G111" s="946"/>
      <c r="H111" s="946"/>
      <c r="I111" s="946"/>
      <c r="J111" s="946"/>
      <c r="K111" s="946"/>
      <c r="L111" s="946"/>
    </row>
    <row r="112" spans="2:12" ht="12.75" customHeight="1" x14ac:dyDescent="0.25">
      <c r="B112" s="125"/>
      <c r="C112" s="946"/>
      <c r="D112" s="946"/>
      <c r="E112" s="946"/>
      <c r="F112" s="946"/>
      <c r="G112" s="946"/>
      <c r="H112" s="946"/>
      <c r="I112" s="946"/>
      <c r="J112" s="946"/>
      <c r="K112" s="946"/>
      <c r="L112" s="946"/>
    </row>
    <row r="113" spans="2:12" ht="12.75" customHeight="1" x14ac:dyDescent="0.25">
      <c r="B113" s="125"/>
      <c r="C113" s="946"/>
      <c r="D113" s="946"/>
      <c r="E113" s="946"/>
      <c r="F113" s="946"/>
      <c r="G113" s="946"/>
      <c r="H113" s="946"/>
      <c r="I113" s="946"/>
      <c r="J113" s="946"/>
      <c r="K113" s="946"/>
      <c r="L113" s="946"/>
    </row>
    <row r="114" spans="2:12" ht="12.75" customHeight="1" x14ac:dyDescent="0.25">
      <c r="C114" s="946"/>
      <c r="D114" s="946"/>
      <c r="E114" s="946"/>
      <c r="F114" s="946"/>
      <c r="G114" s="946"/>
      <c r="H114" s="946"/>
      <c r="I114" s="946"/>
      <c r="J114" s="946"/>
      <c r="K114" s="946"/>
      <c r="L114" s="946"/>
    </row>
    <row r="115" spans="2:12" ht="12.75" customHeight="1" x14ac:dyDescent="0.25">
      <c r="B115" s="552" t="str">
        <f>Guide!$C$29</f>
        <v>For year: 2023</v>
      </c>
      <c r="C115" s="132"/>
      <c r="D115" s="132"/>
      <c r="E115" s="132"/>
      <c r="F115" s="132"/>
      <c r="G115" s="132"/>
      <c r="H115" s="132"/>
      <c r="I115" s="132"/>
      <c r="J115" s="132"/>
      <c r="L115" s="406" t="s">
        <v>721</v>
      </c>
    </row>
    <row r="116" spans="2:12" ht="12.75" customHeight="1" x14ac:dyDescent="0.25">
      <c r="B116" s="926">
        <f>B58</f>
        <v>0</v>
      </c>
      <c r="C116" s="926"/>
      <c r="D116" s="926"/>
      <c r="E116" s="926"/>
      <c r="F116" s="926"/>
      <c r="G116" s="926"/>
      <c r="H116" s="124"/>
      <c r="I116" s="124"/>
      <c r="J116" s="124"/>
      <c r="K116" s="124"/>
      <c r="L116" s="241">
        <f>L58</f>
        <v>0</v>
      </c>
    </row>
    <row r="117" spans="2:12" ht="12.75" customHeight="1" x14ac:dyDescent="0.25">
      <c r="B117" s="124"/>
      <c r="C117" s="125"/>
      <c r="D117" s="124"/>
      <c r="E117" s="124"/>
      <c r="F117" s="124"/>
      <c r="G117" s="124"/>
      <c r="H117" s="124"/>
      <c r="I117" s="124"/>
      <c r="J117" s="124"/>
      <c r="K117" s="124"/>
    </row>
    <row r="118" spans="2:12" ht="12.75" customHeight="1" x14ac:dyDescent="0.25">
      <c r="B118" s="955" t="s">
        <v>14</v>
      </c>
      <c r="C118" s="955"/>
      <c r="D118" s="955"/>
      <c r="E118" s="955"/>
      <c r="F118" s="955"/>
      <c r="G118" s="955"/>
      <c r="H118" s="955"/>
      <c r="I118" s="955"/>
      <c r="J118" s="955"/>
      <c r="K118" s="955"/>
    </row>
    <row r="119" spans="2:12" ht="12.75" customHeight="1" x14ac:dyDescent="0.25">
      <c r="B119" s="125"/>
      <c r="C119" s="227"/>
      <c r="D119" s="227"/>
      <c r="E119" s="227"/>
      <c r="F119" s="227"/>
      <c r="G119" s="227"/>
      <c r="H119" s="227"/>
      <c r="I119" s="227"/>
      <c r="J119" s="227"/>
      <c r="K119" s="227"/>
    </row>
    <row r="120" spans="2:12" ht="12.75" customHeight="1" x14ac:dyDescent="0.25">
      <c r="B120" s="232" t="s">
        <v>1356</v>
      </c>
      <c r="C120" s="947" t="s">
        <v>720</v>
      </c>
      <c r="D120" s="947"/>
      <c r="E120" s="947"/>
      <c r="F120" s="947"/>
      <c r="G120" s="947"/>
      <c r="H120" s="947"/>
      <c r="I120" s="947"/>
      <c r="J120" s="947"/>
      <c r="K120" s="947"/>
      <c r="L120" s="947"/>
    </row>
    <row r="121" spans="2:12" ht="12.75" customHeight="1" x14ac:dyDescent="0.25">
      <c r="B121" s="233"/>
      <c r="C121" s="947"/>
      <c r="D121" s="947"/>
      <c r="E121" s="947"/>
      <c r="F121" s="947"/>
      <c r="G121" s="947"/>
      <c r="H121" s="947"/>
      <c r="I121" s="947"/>
      <c r="J121" s="947"/>
      <c r="K121" s="947"/>
      <c r="L121" s="947"/>
    </row>
    <row r="122" spans="2:12" ht="12.75" customHeight="1" x14ac:dyDescent="0.25">
      <c r="B122" s="233"/>
      <c r="C122" s="947"/>
      <c r="D122" s="947"/>
      <c r="E122" s="947"/>
      <c r="F122" s="947"/>
      <c r="G122" s="947"/>
      <c r="H122" s="947"/>
      <c r="I122" s="947"/>
      <c r="J122" s="947"/>
      <c r="K122" s="947"/>
      <c r="L122" s="947"/>
    </row>
    <row r="123" spans="2:12" ht="12.75" customHeight="1" x14ac:dyDescent="0.25">
      <c r="B123" s="233"/>
      <c r="C123" s="947"/>
      <c r="D123" s="947"/>
      <c r="E123" s="947"/>
      <c r="F123" s="947"/>
      <c r="G123" s="947"/>
      <c r="H123" s="947"/>
      <c r="I123" s="947"/>
      <c r="J123" s="947"/>
      <c r="K123" s="947"/>
      <c r="L123" s="947"/>
    </row>
    <row r="124" spans="2:12" ht="12.75" customHeight="1" x14ac:dyDescent="0.25">
      <c r="B124" s="232"/>
      <c r="C124" s="947"/>
      <c r="D124" s="947"/>
      <c r="E124" s="947"/>
      <c r="F124" s="947"/>
      <c r="G124" s="947"/>
      <c r="H124" s="947"/>
      <c r="I124" s="947"/>
      <c r="J124" s="947"/>
      <c r="K124" s="947"/>
      <c r="L124" s="947"/>
    </row>
    <row r="125" spans="2:12" ht="12.75" customHeight="1" x14ac:dyDescent="0.25">
      <c r="B125" s="233"/>
      <c r="C125" s="947"/>
      <c r="D125" s="947"/>
      <c r="E125" s="947"/>
      <c r="F125" s="947"/>
      <c r="G125" s="947"/>
      <c r="H125" s="947"/>
      <c r="I125" s="947"/>
      <c r="J125" s="947"/>
      <c r="K125" s="947"/>
      <c r="L125" s="947"/>
    </row>
    <row r="126" spans="2:12" ht="12.75" customHeight="1" x14ac:dyDescent="0.25">
      <c r="B126" s="233"/>
      <c r="C126" s="947"/>
      <c r="D126" s="947"/>
      <c r="E126" s="947"/>
      <c r="F126" s="947"/>
      <c r="G126" s="947"/>
      <c r="H126" s="947"/>
      <c r="I126" s="947"/>
      <c r="J126" s="947"/>
      <c r="K126" s="947"/>
      <c r="L126" s="947"/>
    </row>
    <row r="127" spans="2:12" x14ac:dyDescent="0.25">
      <c r="B127" s="231"/>
      <c r="C127" s="947"/>
      <c r="D127" s="947"/>
      <c r="E127" s="947"/>
      <c r="F127" s="947"/>
      <c r="G127" s="947"/>
      <c r="H127" s="947"/>
      <c r="I127" s="947"/>
      <c r="J127" s="947"/>
      <c r="K127" s="947"/>
      <c r="L127" s="947"/>
    </row>
    <row r="128" spans="2:12" x14ac:dyDescent="0.25">
      <c r="B128" s="60"/>
      <c r="C128" s="564"/>
      <c r="D128" s="564"/>
      <c r="E128" s="564"/>
      <c r="F128" s="564"/>
      <c r="G128" s="564"/>
      <c r="H128" s="564"/>
      <c r="I128" s="564"/>
      <c r="J128" s="564"/>
      <c r="K128" s="564"/>
      <c r="L128" s="564"/>
    </row>
    <row r="129" spans="1:14" x14ac:dyDescent="0.25">
      <c r="B129" s="60"/>
      <c r="C129" s="564"/>
      <c r="D129" s="564"/>
      <c r="E129" s="564"/>
      <c r="F129" s="564"/>
      <c r="G129" s="564"/>
      <c r="H129" s="564"/>
      <c r="I129" s="564"/>
      <c r="J129" s="564"/>
      <c r="K129" s="564"/>
      <c r="L129" s="564"/>
    </row>
    <row r="130" spans="1:14" s="31" customFormat="1" x14ac:dyDescent="0.25">
      <c r="A130" s="146"/>
      <c r="B130" s="147" t="s">
        <v>301</v>
      </c>
      <c r="C130" s="940"/>
      <c r="D130" s="940"/>
      <c r="E130" s="940"/>
      <c r="F130" s="940"/>
      <c r="G130" s="940"/>
      <c r="H130" s="234" t="s">
        <v>24</v>
      </c>
      <c r="I130" s="940"/>
      <c r="J130" s="940"/>
      <c r="K130" s="940"/>
      <c r="L130" s="940"/>
      <c r="M130" s="146"/>
      <c r="N130" s="147"/>
    </row>
    <row r="131" spans="1:14" s="31" customFormat="1" x14ac:dyDescent="0.25">
      <c r="A131" s="146"/>
      <c r="B131" s="147"/>
      <c r="C131" s="559" t="s">
        <v>1360</v>
      </c>
      <c r="D131" s="147"/>
      <c r="E131" s="147"/>
      <c r="F131" s="147"/>
      <c r="G131" s="147"/>
      <c r="H131" s="147"/>
      <c r="I131" s="147"/>
      <c r="J131" s="147"/>
      <c r="K131" s="147"/>
      <c r="L131" s="147"/>
      <c r="M131" s="146"/>
      <c r="N131" s="145"/>
    </row>
    <row r="132" spans="1:14" s="31" customFormat="1" x14ac:dyDescent="0.25">
      <c r="A132" s="146"/>
      <c r="B132" s="147"/>
      <c r="C132" s="147"/>
      <c r="D132" s="147"/>
      <c r="E132" s="147"/>
      <c r="F132" s="147"/>
      <c r="G132" s="147"/>
      <c r="H132" s="147"/>
      <c r="I132" s="147"/>
      <c r="J132" s="147"/>
      <c r="K132" s="147"/>
      <c r="L132" s="147"/>
      <c r="M132" s="146"/>
      <c r="N132" s="145"/>
    </row>
    <row r="133" spans="1:14" s="31" customFormat="1" x14ac:dyDescent="0.25">
      <c r="A133" s="146"/>
      <c r="B133" s="147"/>
      <c r="C133" s="945"/>
      <c r="D133" s="945"/>
      <c r="E133" s="945"/>
      <c r="F133" s="945"/>
      <c r="G133" s="945"/>
      <c r="H133" s="147"/>
      <c r="I133" s="147"/>
      <c r="J133" s="147"/>
      <c r="K133" s="147"/>
      <c r="L133" s="147"/>
      <c r="M133" s="146"/>
      <c r="N133" s="145"/>
    </row>
    <row r="134" spans="1:14" s="31" customFormat="1" x14ac:dyDescent="0.25">
      <c r="A134" s="146"/>
      <c r="B134" s="147"/>
      <c r="C134" s="559" t="s">
        <v>1361</v>
      </c>
      <c r="D134" s="147"/>
      <c r="E134" s="147"/>
      <c r="F134" s="147"/>
      <c r="G134" s="147"/>
      <c r="H134" s="147"/>
      <c r="I134" s="147"/>
      <c r="J134" s="147"/>
      <c r="K134" s="147"/>
      <c r="L134" s="147"/>
      <c r="M134" s="146"/>
      <c r="N134" s="145"/>
    </row>
    <row r="135" spans="1:14" s="31" customFormat="1" x14ac:dyDescent="0.25">
      <c r="A135" s="146"/>
      <c r="B135" s="147"/>
      <c r="C135" s="147"/>
      <c r="D135" s="147"/>
      <c r="E135" s="147"/>
      <c r="F135" s="147"/>
      <c r="G135" s="147"/>
      <c r="H135" s="147"/>
      <c r="I135" s="147"/>
      <c r="J135" s="147"/>
      <c r="K135" s="147"/>
      <c r="L135" s="147"/>
      <c r="M135" s="146"/>
      <c r="N135" s="145"/>
    </row>
    <row r="136" spans="1:14" s="31" customFormat="1" x14ac:dyDescent="0.25">
      <c r="A136" s="146"/>
      <c r="B136" s="147" t="s">
        <v>300</v>
      </c>
      <c r="C136" s="958"/>
      <c r="D136" s="958"/>
      <c r="E136" s="958"/>
      <c r="F136" s="958"/>
      <c r="G136" s="958"/>
      <c r="H136" s="958"/>
      <c r="I136" s="958"/>
      <c r="J136" s="958"/>
      <c r="K136" s="958"/>
      <c r="L136" s="958"/>
      <c r="M136" s="146"/>
      <c r="N136" s="145"/>
    </row>
    <row r="137" spans="1:14" s="31" customFormat="1" x14ac:dyDescent="0.25">
      <c r="A137" s="146"/>
      <c r="B137" s="147"/>
      <c r="C137" s="147"/>
      <c r="D137" s="147"/>
      <c r="E137" s="147"/>
      <c r="F137" s="147"/>
      <c r="G137" s="147"/>
      <c r="H137" s="147"/>
      <c r="I137" s="147"/>
      <c r="J137" s="147"/>
      <c r="K137" s="147"/>
      <c r="L137" s="147"/>
      <c r="M137" s="146"/>
      <c r="N137" s="145"/>
    </row>
    <row r="138" spans="1:14" s="31" customFormat="1" x14ac:dyDescent="0.25">
      <c r="A138" s="146"/>
      <c r="B138" s="147"/>
      <c r="C138" s="147"/>
      <c r="D138" s="147"/>
      <c r="E138" s="147"/>
      <c r="F138" s="147"/>
      <c r="G138" s="147"/>
      <c r="H138" s="147"/>
      <c r="I138" s="147"/>
      <c r="J138" s="147"/>
      <c r="K138" s="147"/>
      <c r="L138" s="147"/>
      <c r="M138" s="146"/>
      <c r="N138" s="145"/>
    </row>
    <row r="139" spans="1:14" s="31" customFormat="1" ht="12.75" customHeight="1" x14ac:dyDescent="0.25">
      <c r="A139" s="146"/>
      <c r="B139" s="956" t="s">
        <v>744</v>
      </c>
      <c r="C139" s="956"/>
      <c r="D139" s="956"/>
      <c r="E139" s="956"/>
      <c r="F139" s="956"/>
      <c r="G139" s="956"/>
      <c r="H139" s="956"/>
      <c r="I139" s="956"/>
      <c r="J139" s="956"/>
      <c r="K139" s="956"/>
      <c r="L139" s="956"/>
      <c r="M139" s="146"/>
    </row>
    <row r="140" spans="1:14" s="31" customFormat="1" x14ac:dyDescent="0.25">
      <c r="A140" s="146"/>
      <c r="B140" s="956"/>
      <c r="C140" s="956"/>
      <c r="D140" s="956"/>
      <c r="E140" s="956"/>
      <c r="F140" s="956"/>
      <c r="G140" s="956"/>
      <c r="H140" s="956"/>
      <c r="I140" s="956"/>
      <c r="J140" s="956"/>
      <c r="K140" s="956"/>
      <c r="L140" s="956"/>
      <c r="M140" s="146"/>
    </row>
    <row r="141" spans="1:14" s="31" customFormat="1" x14ac:dyDescent="0.25">
      <c r="A141" s="146"/>
      <c r="B141" s="956"/>
      <c r="C141" s="956"/>
      <c r="D141" s="956"/>
      <c r="E141" s="956"/>
      <c r="F141" s="956"/>
      <c r="G141" s="956"/>
      <c r="H141" s="956"/>
      <c r="I141" s="956"/>
      <c r="J141" s="956"/>
      <c r="K141" s="956"/>
      <c r="L141" s="956"/>
      <c r="M141" s="146"/>
    </row>
    <row r="142" spans="1:14" s="31" customFormat="1" x14ac:dyDescent="0.25">
      <c r="A142" s="146"/>
      <c r="B142" s="956"/>
      <c r="C142" s="956"/>
      <c r="D142" s="956"/>
      <c r="E142" s="956"/>
      <c r="F142" s="956"/>
      <c r="G142" s="956"/>
      <c r="H142" s="956"/>
      <c r="I142" s="956"/>
      <c r="J142" s="956"/>
      <c r="K142" s="956"/>
      <c r="L142" s="956"/>
      <c r="M142" s="146"/>
    </row>
    <row r="143" spans="1:14" s="31" customFormat="1" x14ac:dyDescent="0.25">
      <c r="A143" s="146"/>
      <c r="B143" s="235"/>
      <c r="C143" s="235"/>
      <c r="D143" s="235"/>
      <c r="E143" s="235"/>
      <c r="F143" s="235"/>
      <c r="G143" s="235"/>
      <c r="H143" s="235"/>
      <c r="I143" s="235"/>
      <c r="J143" s="235"/>
      <c r="K143" s="235"/>
      <c r="L143" s="235"/>
      <c r="M143" s="146"/>
    </row>
    <row r="144" spans="1:14" s="31" customFormat="1" x14ac:dyDescent="0.25">
      <c r="A144" s="146"/>
      <c r="B144" s="236" t="s">
        <v>12</v>
      </c>
      <c r="C144" s="147"/>
      <c r="D144" s="147"/>
      <c r="E144" s="147"/>
      <c r="F144" s="147"/>
      <c r="G144" s="147"/>
      <c r="H144" s="147"/>
      <c r="I144" s="147"/>
      <c r="J144" s="147"/>
      <c r="K144" s="60"/>
      <c r="L144" s="60"/>
      <c r="M144" s="146"/>
    </row>
    <row r="145" spans="1:14" s="31" customFormat="1" x14ac:dyDescent="0.25">
      <c r="A145" s="146"/>
      <c r="B145" s="147"/>
      <c r="C145" s="147"/>
      <c r="D145" s="147"/>
      <c r="E145" s="147"/>
      <c r="F145" s="147"/>
      <c r="G145" s="147"/>
      <c r="H145" s="147"/>
      <c r="I145" s="147"/>
      <c r="J145" s="147"/>
      <c r="K145" s="60"/>
      <c r="L145" s="60"/>
      <c r="M145" s="146"/>
    </row>
    <row r="146" spans="1:14" s="31" customFormat="1" ht="12.75" customHeight="1" x14ac:dyDescent="0.25">
      <c r="A146" s="146"/>
      <c r="B146" s="957" t="s">
        <v>745</v>
      </c>
      <c r="C146" s="957"/>
      <c r="D146" s="957"/>
      <c r="E146" s="957"/>
      <c r="F146" s="957"/>
      <c r="G146" s="957"/>
      <c r="H146" s="957"/>
      <c r="I146" s="957"/>
      <c r="J146" s="957"/>
      <c r="K146" s="957"/>
      <c r="L146" s="957"/>
      <c r="M146" s="146"/>
    </row>
    <row r="147" spans="1:14" s="31" customFormat="1" x14ac:dyDescent="0.25">
      <c r="A147" s="146"/>
      <c r="B147" s="957"/>
      <c r="C147" s="957"/>
      <c r="D147" s="957"/>
      <c r="E147" s="957"/>
      <c r="F147" s="957"/>
      <c r="G147" s="957"/>
      <c r="H147" s="957"/>
      <c r="I147" s="957"/>
      <c r="J147" s="957"/>
      <c r="K147" s="957"/>
      <c r="L147" s="957"/>
      <c r="M147" s="146"/>
    </row>
    <row r="148" spans="1:14" s="31" customFormat="1" x14ac:dyDescent="0.25">
      <c r="A148" s="146"/>
      <c r="B148" s="957"/>
      <c r="C148" s="957"/>
      <c r="D148" s="957"/>
      <c r="E148" s="957"/>
      <c r="F148" s="957"/>
      <c r="G148" s="957"/>
      <c r="H148" s="957"/>
      <c r="I148" s="957"/>
      <c r="J148" s="957"/>
      <c r="K148" s="957"/>
      <c r="L148" s="957"/>
      <c r="M148" s="146"/>
    </row>
    <row r="149" spans="1:14" s="31" customFormat="1" x14ac:dyDescent="0.25">
      <c r="A149" s="146"/>
      <c r="B149" s="957"/>
      <c r="C149" s="957"/>
      <c r="D149" s="957"/>
      <c r="E149" s="957"/>
      <c r="F149" s="957"/>
      <c r="G149" s="957"/>
      <c r="H149" s="957"/>
      <c r="I149" s="957"/>
      <c r="J149" s="957"/>
      <c r="K149" s="957"/>
      <c r="L149" s="957"/>
      <c r="M149" s="146"/>
    </row>
    <row r="150" spans="1:14" s="31" customFormat="1" x14ac:dyDescent="0.25">
      <c r="A150" s="146"/>
      <c r="B150" s="957"/>
      <c r="C150" s="957"/>
      <c r="D150" s="957"/>
      <c r="E150" s="957"/>
      <c r="F150" s="957"/>
      <c r="G150" s="957"/>
      <c r="H150" s="957"/>
      <c r="I150" s="957"/>
      <c r="J150" s="957"/>
      <c r="K150" s="957"/>
      <c r="L150" s="957"/>
      <c r="M150" s="146"/>
    </row>
    <row r="151" spans="1:14" s="31" customFormat="1" x14ac:dyDescent="0.25">
      <c r="A151" s="146"/>
      <c r="B151" s="957"/>
      <c r="C151" s="957"/>
      <c r="D151" s="957"/>
      <c r="E151" s="957"/>
      <c r="F151" s="957"/>
      <c r="G151" s="957"/>
      <c r="H151" s="957"/>
      <c r="I151" s="957"/>
      <c r="J151" s="957"/>
      <c r="K151" s="957"/>
      <c r="L151" s="957"/>
      <c r="M151" s="146"/>
    </row>
    <row r="152" spans="1:14" s="31" customFormat="1" x14ac:dyDescent="0.25">
      <c r="A152" s="146"/>
      <c r="B152" s="237"/>
      <c r="C152" s="237"/>
      <c r="D152" s="237"/>
      <c r="E152" s="237"/>
      <c r="F152" s="237"/>
      <c r="G152" s="237"/>
      <c r="H152" s="237"/>
      <c r="I152" s="237"/>
      <c r="J152" s="237"/>
      <c r="K152" s="237"/>
      <c r="L152" s="237"/>
      <c r="M152" s="146"/>
    </row>
    <row r="153" spans="1:14" s="31" customFormat="1" x14ac:dyDescent="0.25">
      <c r="A153" s="146"/>
      <c r="B153" s="941" t="s">
        <v>746</v>
      </c>
      <c r="C153" s="941"/>
      <c r="D153" s="941"/>
      <c r="E153" s="941"/>
      <c r="F153" s="941"/>
      <c r="G153" s="941"/>
      <c r="H153" s="941"/>
      <c r="I153" s="941"/>
      <c r="J153" s="941"/>
      <c r="K153" s="941"/>
      <c r="L153" s="941"/>
      <c r="M153" s="146"/>
    </row>
    <row r="154" spans="1:14" s="31" customFormat="1" x14ac:dyDescent="0.25">
      <c r="A154" s="146"/>
      <c r="B154" s="147"/>
      <c r="C154" s="147"/>
      <c r="D154" s="147"/>
      <c r="E154" s="147"/>
      <c r="F154" s="147"/>
      <c r="G154" s="147"/>
      <c r="H154" s="147"/>
      <c r="I154" s="147"/>
      <c r="J154" s="147"/>
      <c r="K154" s="60"/>
      <c r="L154" s="60"/>
      <c r="M154" s="146"/>
    </row>
    <row r="155" spans="1:14" s="31" customFormat="1" x14ac:dyDescent="0.25">
      <c r="A155" s="146"/>
      <c r="B155" s="942" t="s">
        <v>747</v>
      </c>
      <c r="C155" s="942"/>
      <c r="D155" s="942"/>
      <c r="E155" s="942"/>
      <c r="F155" s="942"/>
      <c r="G155" s="942"/>
      <c r="H155" s="942"/>
      <c r="I155" s="942"/>
      <c r="J155" s="942"/>
      <c r="K155" s="942"/>
      <c r="L155" s="942"/>
      <c r="M155" s="146"/>
    </row>
    <row r="156" spans="1:14" s="31" customFormat="1" x14ac:dyDescent="0.25">
      <c r="A156" s="146"/>
      <c r="B156" s="942" t="s">
        <v>748</v>
      </c>
      <c r="C156" s="942"/>
      <c r="D156" s="942"/>
      <c r="E156" s="944"/>
      <c r="F156" s="940"/>
      <c r="G156" s="940"/>
      <c r="H156" s="943" t="s">
        <v>750</v>
      </c>
      <c r="I156" s="943"/>
      <c r="J156" s="943"/>
      <c r="K156" s="943"/>
      <c r="L156" s="943"/>
      <c r="M156" s="146"/>
    </row>
    <row r="157" spans="1:14" s="31" customFormat="1" x14ac:dyDescent="0.25">
      <c r="A157" s="146"/>
      <c r="B157" s="956" t="s">
        <v>749</v>
      </c>
      <c r="C157" s="956"/>
      <c r="D157" s="956"/>
      <c r="E157" s="956"/>
      <c r="F157" s="956"/>
      <c r="G157" s="956"/>
      <c r="H157" s="956"/>
      <c r="I157" s="956"/>
      <c r="J157" s="956"/>
      <c r="K157" s="956"/>
      <c r="L157" s="956"/>
      <c r="M157" s="146"/>
      <c r="N157" s="145"/>
    </row>
    <row r="158" spans="1:14" s="31" customFormat="1" x14ac:dyDescent="0.25">
      <c r="A158" s="146"/>
      <c r="B158" s="956"/>
      <c r="C158" s="956"/>
      <c r="D158" s="956"/>
      <c r="E158" s="956"/>
      <c r="F158" s="956"/>
      <c r="G158" s="956"/>
      <c r="H158" s="956"/>
      <c r="I158" s="956"/>
      <c r="J158" s="956"/>
      <c r="K158" s="956"/>
      <c r="L158" s="956"/>
      <c r="M158" s="146"/>
      <c r="N158" s="145"/>
    </row>
    <row r="159" spans="1:14" s="31" customFormat="1" x14ac:dyDescent="0.25">
      <c r="A159" s="146"/>
      <c r="B159" s="235"/>
      <c r="C159" s="235"/>
      <c r="D159" s="235"/>
      <c r="E159" s="235"/>
      <c r="F159" s="235"/>
      <c r="G159" s="235"/>
      <c r="H159" s="235"/>
      <c r="I159" s="235"/>
      <c r="J159" s="235"/>
      <c r="K159" s="235"/>
      <c r="L159" s="235"/>
      <c r="M159" s="146"/>
      <c r="N159" s="145"/>
    </row>
    <row r="160" spans="1:14" s="80" customFormat="1" x14ac:dyDescent="0.25">
      <c r="A160" s="557"/>
      <c r="B160" s="148"/>
      <c r="C160" s="148"/>
      <c r="D160" s="148"/>
      <c r="E160" s="148"/>
      <c r="F160" s="148"/>
      <c r="G160" s="148"/>
      <c r="H160" s="148"/>
      <c r="I160" s="148"/>
      <c r="J160" s="148"/>
      <c r="K160" s="148"/>
      <c r="L160" s="148"/>
      <c r="M160" s="557"/>
      <c r="N160" s="558"/>
    </row>
    <row r="161" spans="1:14" s="80" customFormat="1" x14ac:dyDescent="0.25">
      <c r="A161" s="557"/>
      <c r="B161" s="945"/>
      <c r="C161" s="945"/>
      <c r="D161" s="945"/>
      <c r="E161" s="945"/>
      <c r="F161" s="945"/>
      <c r="G161" s="945"/>
      <c r="H161" s="148"/>
      <c r="I161" s="148"/>
      <c r="J161" s="148"/>
      <c r="K161" s="148"/>
      <c r="L161" s="148"/>
      <c r="M161" s="557"/>
      <c r="N161" s="558"/>
    </row>
    <row r="162" spans="1:14" s="80" customFormat="1" x14ac:dyDescent="0.25">
      <c r="A162" s="557"/>
      <c r="B162" s="559" t="s">
        <v>1358</v>
      </c>
      <c r="C162" s="147"/>
      <c r="D162" s="147"/>
      <c r="E162" s="147"/>
      <c r="F162" s="147"/>
      <c r="G162" s="147"/>
      <c r="H162" s="148"/>
      <c r="I162" s="148"/>
      <c r="J162" s="148"/>
      <c r="K162" s="148"/>
      <c r="L162" s="148"/>
      <c r="M162" s="557"/>
      <c r="N162" s="558"/>
    </row>
    <row r="163" spans="1:14" s="80" customFormat="1" x14ac:dyDescent="0.25">
      <c r="A163" s="557"/>
      <c r="B163" s="148"/>
      <c r="C163" s="148"/>
      <c r="D163" s="148"/>
      <c r="E163" s="148"/>
      <c r="F163" s="148"/>
      <c r="G163" s="148"/>
      <c r="H163" s="148"/>
      <c r="I163" s="148"/>
      <c r="J163" s="148"/>
      <c r="K163" s="148"/>
      <c r="L163" s="148"/>
      <c r="M163" s="557"/>
      <c r="N163" s="558"/>
    </row>
    <row r="164" spans="1:14" s="80" customFormat="1" x14ac:dyDescent="0.25">
      <c r="A164" s="557"/>
      <c r="B164" s="945"/>
      <c r="C164" s="945"/>
      <c r="D164" s="945"/>
      <c r="E164" s="945"/>
      <c r="F164" s="945"/>
      <c r="G164" s="945"/>
      <c r="H164" s="545"/>
      <c r="I164" s="545"/>
      <c r="J164" s="546"/>
      <c r="K164" s="545"/>
      <c r="L164" s="545"/>
      <c r="M164" s="557"/>
      <c r="N164" s="86"/>
    </row>
    <row r="165" spans="1:14" s="80" customFormat="1" x14ac:dyDescent="0.25">
      <c r="A165" s="557"/>
      <c r="B165" s="559" t="s">
        <v>1359</v>
      </c>
      <c r="C165" s="147"/>
      <c r="D165" s="147"/>
      <c r="E165" s="147"/>
      <c r="F165" s="147"/>
      <c r="G165" s="147"/>
      <c r="H165" s="148"/>
      <c r="I165" s="148"/>
      <c r="J165" s="148"/>
      <c r="K165" s="148"/>
      <c r="L165" s="148"/>
      <c r="M165" s="557"/>
      <c r="N165" s="558"/>
    </row>
    <row r="166" spans="1:14" s="31" customFormat="1" x14ac:dyDescent="0.25">
      <c r="A166" s="146"/>
      <c r="B166" s="235"/>
      <c r="C166" s="235"/>
      <c r="D166" s="235"/>
      <c r="E166" s="235"/>
      <c r="F166" s="235"/>
      <c r="G166" s="235"/>
      <c r="H166" s="556"/>
      <c r="I166" s="556"/>
      <c r="J166" s="556"/>
      <c r="K166" s="556"/>
      <c r="L166" s="556"/>
      <c r="M166" s="146"/>
      <c r="N166" s="145"/>
    </row>
    <row r="167" spans="1:14" s="31" customFormat="1" x14ac:dyDescent="0.25">
      <c r="A167" s="146"/>
      <c r="B167" s="235"/>
      <c r="C167" s="235"/>
      <c r="D167" s="235"/>
      <c r="E167" s="235"/>
      <c r="F167" s="235"/>
      <c r="G167" s="235"/>
      <c r="H167" s="556"/>
      <c r="I167" s="556"/>
      <c r="J167" s="556"/>
      <c r="K167" s="556"/>
      <c r="L167" s="556"/>
      <c r="M167" s="146"/>
      <c r="N167" s="145"/>
    </row>
    <row r="168" spans="1:14" s="31" customFormat="1" x14ac:dyDescent="0.25">
      <c r="A168" s="146"/>
      <c r="B168" s="945"/>
      <c r="C168" s="945"/>
      <c r="D168" s="945"/>
      <c r="E168" s="945"/>
      <c r="F168" s="945"/>
      <c r="G168" s="945"/>
      <c r="H168" s="234" t="s">
        <v>24</v>
      </c>
      <c r="I168" s="940"/>
      <c r="J168" s="940"/>
      <c r="K168" s="940"/>
      <c r="L168" s="940"/>
      <c r="M168" s="146"/>
      <c r="N168" s="547"/>
    </row>
    <row r="169" spans="1:14" s="31" customFormat="1" x14ac:dyDescent="0.25">
      <c r="A169" s="146"/>
      <c r="B169" s="147" t="s">
        <v>10</v>
      </c>
      <c r="C169" s="147"/>
      <c r="D169" s="147"/>
      <c r="E169" s="147"/>
      <c r="F169" s="147"/>
      <c r="G169" s="147"/>
      <c r="H169" s="147"/>
      <c r="I169" s="147"/>
      <c r="J169" s="147"/>
      <c r="K169" s="147"/>
      <c r="L169" s="147"/>
      <c r="M169" s="146"/>
      <c r="N169" s="145"/>
    </row>
    <row r="170" spans="1:14" x14ac:dyDescent="0.25">
      <c r="A170" s="31"/>
      <c r="B170" s="60"/>
      <c r="C170" s="60"/>
      <c r="D170" s="60"/>
      <c r="E170" s="60"/>
      <c r="F170" s="60"/>
      <c r="G170" s="60"/>
      <c r="H170" s="60"/>
      <c r="I170" s="60"/>
      <c r="J170" s="60"/>
      <c r="K170" s="60"/>
      <c r="L170" s="60"/>
    </row>
    <row r="171" spans="1:14" x14ac:dyDescent="0.25">
      <c r="A171" s="31"/>
      <c r="B171" s="60"/>
      <c r="C171" s="560"/>
      <c r="D171" s="560"/>
      <c r="E171" s="560"/>
      <c r="F171" s="560"/>
      <c r="G171" s="560"/>
      <c r="H171" s="560"/>
      <c r="I171" s="560"/>
      <c r="J171" s="560"/>
      <c r="K171" s="560"/>
      <c r="L171" s="60"/>
    </row>
    <row r="172" spans="1:14" s="290" customFormat="1" x14ac:dyDescent="0.25">
      <c r="A172" s="31"/>
      <c r="B172" s="60"/>
      <c r="C172" s="560"/>
      <c r="D172" s="560"/>
      <c r="E172" s="560"/>
      <c r="F172" s="560"/>
      <c r="G172" s="560"/>
      <c r="H172" s="560"/>
      <c r="I172" s="560"/>
      <c r="J172" s="560"/>
      <c r="K172" s="560"/>
      <c r="L172" s="60"/>
    </row>
    <row r="173" spans="1:14" x14ac:dyDescent="0.25">
      <c r="A173" s="31"/>
      <c r="B173" s="552" t="str">
        <f>Guide!$C$29</f>
        <v>For year: 2023</v>
      </c>
      <c r="C173" s="561"/>
      <c r="D173" s="561"/>
      <c r="E173" s="561"/>
      <c r="F173" s="561"/>
      <c r="G173" s="561"/>
      <c r="H173" s="561"/>
      <c r="I173" s="561"/>
      <c r="J173" s="561"/>
      <c r="K173" s="561"/>
      <c r="L173" s="406" t="s">
        <v>1448</v>
      </c>
    </row>
    <row r="174" spans="1:14" x14ac:dyDescent="0.25">
      <c r="C174" s="132"/>
      <c r="D174" s="132"/>
      <c r="E174" s="132"/>
      <c r="F174" s="132"/>
      <c r="G174" s="132"/>
      <c r="H174" s="132"/>
      <c r="I174" s="132"/>
      <c r="J174" s="132"/>
      <c r="K174" s="132"/>
    </row>
    <row r="175" spans="1:14" x14ac:dyDescent="0.25">
      <c r="C175" s="132"/>
      <c r="D175" s="132"/>
      <c r="E175" s="132"/>
      <c r="F175" s="132"/>
      <c r="G175" s="132"/>
      <c r="H175" s="132"/>
      <c r="I175" s="132"/>
      <c r="J175" s="132"/>
      <c r="K175" s="132"/>
    </row>
    <row r="176" spans="1:14" x14ac:dyDescent="0.25">
      <c r="C176" s="132"/>
      <c r="D176" s="132"/>
      <c r="E176" s="132"/>
      <c r="F176" s="132"/>
      <c r="G176" s="132"/>
      <c r="H176" s="132"/>
      <c r="I176" s="132"/>
      <c r="J176" s="132"/>
      <c r="K176" s="132"/>
    </row>
    <row r="177" spans="3:11" x14ac:dyDescent="0.25">
      <c r="C177" s="132"/>
      <c r="D177" s="132"/>
      <c r="E177" s="132"/>
      <c r="F177" s="132"/>
      <c r="G177" s="132"/>
      <c r="H177" s="132"/>
      <c r="I177" s="132"/>
      <c r="J177" s="132"/>
      <c r="K177" s="132"/>
    </row>
    <row r="178" spans="3:11" x14ac:dyDescent="0.25">
      <c r="C178" s="132"/>
      <c r="D178" s="132"/>
      <c r="E178" s="132"/>
      <c r="F178" s="132"/>
      <c r="G178" s="132"/>
      <c r="H178" s="132"/>
      <c r="I178" s="132"/>
      <c r="J178" s="132"/>
      <c r="K178" s="132"/>
    </row>
    <row r="179" spans="3:11" x14ac:dyDescent="0.25">
      <c r="C179" s="132"/>
      <c r="D179" s="132"/>
      <c r="E179" s="132"/>
      <c r="F179" s="132"/>
      <c r="G179" s="132"/>
      <c r="H179" s="132"/>
      <c r="I179" s="132"/>
      <c r="J179" s="132"/>
      <c r="K179" s="132"/>
    </row>
    <row r="180" spans="3:11" x14ac:dyDescent="0.25">
      <c r="C180" s="132"/>
      <c r="D180" s="132"/>
      <c r="E180" s="132"/>
      <c r="F180" s="132"/>
      <c r="G180" s="132"/>
      <c r="H180" s="132"/>
      <c r="I180" s="132"/>
      <c r="J180" s="132"/>
      <c r="K180" s="132"/>
    </row>
    <row r="181" spans="3:11" x14ac:dyDescent="0.25">
      <c r="C181" s="132"/>
      <c r="D181" s="132"/>
      <c r="E181" s="132"/>
      <c r="F181" s="132"/>
      <c r="G181" s="132"/>
      <c r="H181" s="132"/>
      <c r="I181" s="132"/>
      <c r="J181" s="132"/>
      <c r="K181" s="132"/>
    </row>
    <row r="182" spans="3:11" x14ac:dyDescent="0.25">
      <c r="C182" s="132"/>
      <c r="D182" s="132"/>
      <c r="E182" s="132"/>
      <c r="F182" s="132"/>
      <c r="G182" s="132"/>
      <c r="H182" s="132"/>
      <c r="I182" s="132"/>
      <c r="J182" s="132"/>
      <c r="K182" s="132"/>
    </row>
    <row r="183" spans="3:11" x14ac:dyDescent="0.25">
      <c r="C183" s="132"/>
      <c r="D183" s="132"/>
      <c r="E183" s="132"/>
      <c r="F183" s="132"/>
      <c r="G183" s="132"/>
      <c r="H183" s="132"/>
      <c r="I183" s="132"/>
      <c r="J183" s="132"/>
      <c r="K183" s="132"/>
    </row>
    <row r="184" spans="3:11" x14ac:dyDescent="0.25">
      <c r="C184" s="132"/>
      <c r="D184" s="132"/>
      <c r="E184" s="132"/>
      <c r="F184" s="132"/>
      <c r="G184" s="132"/>
      <c r="H184" s="132"/>
      <c r="I184" s="132"/>
      <c r="J184" s="132"/>
      <c r="K184" s="132"/>
    </row>
    <row r="185" spans="3:11" x14ac:dyDescent="0.25">
      <c r="C185" s="132"/>
      <c r="D185" s="132"/>
      <c r="E185" s="132"/>
      <c r="F185" s="132"/>
      <c r="G185" s="132"/>
      <c r="H185" s="132"/>
      <c r="I185" s="132"/>
      <c r="J185" s="132"/>
      <c r="K185" s="132"/>
    </row>
    <row r="186" spans="3:11" x14ac:dyDescent="0.25">
      <c r="C186" s="132"/>
      <c r="D186" s="132"/>
      <c r="E186" s="132"/>
      <c r="F186" s="132"/>
      <c r="G186" s="132"/>
      <c r="H186" s="132"/>
      <c r="I186" s="132"/>
      <c r="J186" s="132"/>
      <c r="K186" s="132"/>
    </row>
    <row r="187" spans="3:11" x14ac:dyDescent="0.25">
      <c r="C187" s="132"/>
      <c r="D187" s="132"/>
      <c r="E187" s="132"/>
      <c r="F187" s="132"/>
      <c r="G187" s="132"/>
      <c r="H187" s="132"/>
      <c r="I187" s="132"/>
      <c r="J187" s="132"/>
      <c r="K187" s="132"/>
    </row>
    <row r="188" spans="3:11" x14ac:dyDescent="0.25">
      <c r="C188" s="132"/>
      <c r="D188" s="132"/>
      <c r="E188" s="132"/>
      <c r="F188" s="132"/>
      <c r="G188" s="132"/>
      <c r="H188" s="132"/>
      <c r="I188" s="132"/>
      <c r="J188" s="132"/>
      <c r="K188" s="132"/>
    </row>
    <row r="189" spans="3:11" x14ac:dyDescent="0.25">
      <c r="C189" s="132"/>
      <c r="D189" s="132"/>
      <c r="E189" s="132"/>
      <c r="F189" s="132"/>
      <c r="G189" s="132"/>
      <c r="H189" s="132"/>
      <c r="I189" s="132"/>
      <c r="J189" s="132"/>
      <c r="K189" s="132"/>
    </row>
    <row r="190" spans="3:11" x14ac:dyDescent="0.25">
      <c r="C190" s="132"/>
      <c r="D190" s="132"/>
      <c r="E190" s="132"/>
      <c r="F190" s="132"/>
      <c r="G190" s="132"/>
      <c r="H190" s="132"/>
      <c r="I190" s="132"/>
      <c r="J190" s="132"/>
      <c r="K190" s="132"/>
    </row>
    <row r="191" spans="3:11" x14ac:dyDescent="0.25">
      <c r="C191" s="132"/>
      <c r="D191" s="132"/>
      <c r="E191" s="132"/>
      <c r="F191" s="132"/>
      <c r="G191" s="132"/>
      <c r="H191" s="132"/>
      <c r="I191" s="132"/>
      <c r="J191" s="132"/>
      <c r="K191" s="132"/>
    </row>
    <row r="192" spans="3:11" x14ac:dyDescent="0.25">
      <c r="C192" s="132"/>
      <c r="D192" s="132"/>
      <c r="E192" s="132"/>
      <c r="F192" s="132"/>
      <c r="G192" s="132"/>
      <c r="H192" s="132"/>
      <c r="I192" s="132"/>
      <c r="J192" s="132"/>
      <c r="K192" s="132"/>
    </row>
    <row r="193" spans="3:11" x14ac:dyDescent="0.25">
      <c r="C193" s="132"/>
      <c r="D193" s="132"/>
      <c r="E193" s="132"/>
      <c r="F193" s="132"/>
      <c r="G193" s="132"/>
      <c r="H193" s="132"/>
      <c r="I193" s="132"/>
      <c r="J193" s="132"/>
      <c r="K193" s="132"/>
    </row>
    <row r="194" spans="3:11" x14ac:dyDescent="0.25">
      <c r="C194" s="132"/>
      <c r="D194" s="132"/>
      <c r="E194" s="132"/>
      <c r="F194" s="132"/>
      <c r="G194" s="132"/>
      <c r="H194" s="132"/>
      <c r="I194" s="132"/>
      <c r="J194" s="132"/>
      <c r="K194" s="132"/>
    </row>
    <row r="195" spans="3:11" x14ac:dyDescent="0.25">
      <c r="C195" s="132"/>
      <c r="D195" s="132"/>
      <c r="E195" s="132"/>
      <c r="F195" s="132"/>
      <c r="G195" s="132"/>
      <c r="H195" s="132"/>
      <c r="I195" s="132"/>
      <c r="J195" s="132"/>
      <c r="K195" s="132"/>
    </row>
    <row r="196" spans="3:11" x14ac:dyDescent="0.25">
      <c r="C196" s="132"/>
      <c r="D196" s="132"/>
      <c r="E196" s="132"/>
      <c r="F196" s="132"/>
      <c r="G196" s="132"/>
      <c r="H196" s="132"/>
      <c r="I196" s="132"/>
      <c r="J196" s="132"/>
      <c r="K196" s="132"/>
    </row>
    <row r="197" spans="3:11" x14ac:dyDescent="0.25">
      <c r="C197" s="132"/>
      <c r="D197" s="132"/>
      <c r="E197" s="132"/>
      <c r="F197" s="132"/>
      <c r="G197" s="132"/>
      <c r="H197" s="132"/>
      <c r="I197" s="132"/>
      <c r="J197" s="132"/>
      <c r="K197" s="132"/>
    </row>
    <row r="198" spans="3:11" x14ac:dyDescent="0.25">
      <c r="C198" s="132"/>
      <c r="D198" s="132"/>
      <c r="E198" s="132"/>
      <c r="F198" s="132"/>
      <c r="G198" s="132"/>
      <c r="H198" s="132"/>
      <c r="I198" s="132"/>
      <c r="J198" s="132"/>
      <c r="K198" s="132"/>
    </row>
    <row r="199" spans="3:11" x14ac:dyDescent="0.25">
      <c r="C199" s="132"/>
      <c r="D199" s="132"/>
      <c r="E199" s="132"/>
      <c r="F199" s="132"/>
      <c r="G199" s="132"/>
      <c r="H199" s="132"/>
      <c r="I199" s="132"/>
      <c r="J199" s="132"/>
      <c r="K199" s="132"/>
    </row>
    <row r="200" spans="3:11" x14ac:dyDescent="0.25">
      <c r="C200" s="132"/>
      <c r="D200" s="132"/>
      <c r="E200" s="132"/>
      <c r="F200" s="132"/>
      <c r="G200" s="132"/>
      <c r="H200" s="132"/>
      <c r="I200" s="132"/>
      <c r="J200" s="132"/>
      <c r="K200" s="132"/>
    </row>
    <row r="201" spans="3:11" x14ac:dyDescent="0.25">
      <c r="C201" s="132"/>
      <c r="D201" s="132"/>
      <c r="E201" s="132"/>
      <c r="F201" s="132"/>
      <c r="G201" s="132"/>
      <c r="H201" s="132"/>
      <c r="I201" s="132"/>
      <c r="J201" s="132"/>
      <c r="K201" s="132"/>
    </row>
    <row r="202" spans="3:11" x14ac:dyDescent="0.25">
      <c r="C202" s="132"/>
      <c r="D202" s="132"/>
      <c r="E202" s="132"/>
      <c r="F202" s="132"/>
      <c r="G202" s="132"/>
      <c r="H202" s="132"/>
      <c r="I202" s="132"/>
      <c r="J202" s="132"/>
      <c r="K202" s="132"/>
    </row>
    <row r="203" spans="3:11" x14ac:dyDescent="0.25">
      <c r="C203" s="132"/>
      <c r="D203" s="132"/>
      <c r="E203" s="132"/>
      <c r="F203" s="132"/>
      <c r="G203" s="132"/>
      <c r="H203" s="132"/>
      <c r="I203" s="132"/>
      <c r="J203" s="132"/>
      <c r="K203" s="132"/>
    </row>
    <row r="204" spans="3:11" x14ac:dyDescent="0.25">
      <c r="C204" s="132"/>
      <c r="D204" s="132"/>
      <c r="E204" s="132"/>
      <c r="F204" s="132"/>
      <c r="G204" s="132"/>
      <c r="H204" s="132"/>
      <c r="I204" s="132"/>
      <c r="J204" s="132"/>
      <c r="K204" s="132"/>
    </row>
    <row r="205" spans="3:11" x14ac:dyDescent="0.25">
      <c r="C205" s="132"/>
      <c r="D205" s="132"/>
      <c r="E205" s="132"/>
      <c r="F205" s="132"/>
      <c r="G205" s="132"/>
      <c r="H205" s="132"/>
      <c r="I205" s="132"/>
      <c r="J205" s="132"/>
      <c r="K205" s="132"/>
    </row>
    <row r="206" spans="3:11" x14ac:dyDescent="0.25">
      <c r="C206" s="132"/>
      <c r="D206" s="132"/>
      <c r="E206" s="132"/>
      <c r="F206" s="132"/>
      <c r="G206" s="132"/>
      <c r="H206" s="132"/>
      <c r="I206" s="132"/>
      <c r="J206" s="132"/>
      <c r="K206" s="132"/>
    </row>
    <row r="207" spans="3:11" x14ac:dyDescent="0.25">
      <c r="C207" s="132"/>
      <c r="D207" s="132"/>
      <c r="E207" s="132"/>
      <c r="F207" s="132"/>
      <c r="G207" s="132"/>
      <c r="H207" s="132"/>
      <c r="I207" s="132"/>
      <c r="J207" s="132"/>
      <c r="K207" s="132"/>
    </row>
    <row r="208" spans="3:11" x14ac:dyDescent="0.25">
      <c r="C208" s="132"/>
      <c r="D208" s="132"/>
      <c r="E208" s="132"/>
      <c r="F208" s="132"/>
      <c r="G208" s="132"/>
      <c r="H208" s="132"/>
      <c r="I208" s="132"/>
      <c r="J208" s="132"/>
      <c r="K208" s="132"/>
    </row>
    <row r="209" spans="3:11" x14ac:dyDescent="0.25">
      <c r="C209" s="132"/>
      <c r="D209" s="132"/>
      <c r="E209" s="132"/>
      <c r="F209" s="132"/>
      <c r="G209" s="132"/>
      <c r="H209" s="132"/>
      <c r="I209" s="132"/>
      <c r="J209" s="132"/>
      <c r="K209" s="132"/>
    </row>
    <row r="210" spans="3:11" x14ac:dyDescent="0.25">
      <c r="C210" s="132"/>
      <c r="D210" s="132"/>
      <c r="E210" s="132"/>
      <c r="F210" s="132"/>
      <c r="G210" s="132"/>
      <c r="H210" s="132"/>
      <c r="I210" s="132"/>
      <c r="J210" s="132"/>
      <c r="K210" s="132"/>
    </row>
    <row r="211" spans="3:11" x14ac:dyDescent="0.25">
      <c r="C211" s="132"/>
      <c r="D211" s="132"/>
      <c r="E211" s="132"/>
      <c r="F211" s="132"/>
      <c r="G211" s="132"/>
      <c r="H211" s="132"/>
      <c r="I211" s="132"/>
      <c r="J211" s="132"/>
      <c r="K211" s="132"/>
    </row>
    <row r="212" spans="3:11" x14ac:dyDescent="0.25">
      <c r="C212" s="132"/>
      <c r="D212" s="132"/>
      <c r="E212" s="132"/>
      <c r="F212" s="132"/>
      <c r="G212" s="132"/>
      <c r="H212" s="132"/>
      <c r="I212" s="132"/>
      <c r="J212" s="132"/>
      <c r="K212" s="132"/>
    </row>
    <row r="213" spans="3:11" x14ac:dyDescent="0.25">
      <c r="C213" s="132"/>
      <c r="D213" s="132"/>
      <c r="E213" s="132"/>
      <c r="F213" s="132"/>
      <c r="G213" s="132"/>
      <c r="H213" s="132"/>
      <c r="I213" s="132"/>
      <c r="J213" s="132"/>
      <c r="K213" s="132"/>
    </row>
    <row r="214" spans="3:11" x14ac:dyDescent="0.25">
      <c r="C214" s="132"/>
      <c r="D214" s="132"/>
      <c r="E214" s="132"/>
      <c r="F214" s="132"/>
      <c r="G214" s="132"/>
      <c r="H214" s="132"/>
      <c r="I214" s="132"/>
      <c r="J214" s="132"/>
      <c r="K214" s="132"/>
    </row>
    <row r="215" spans="3:11" x14ac:dyDescent="0.25">
      <c r="C215" s="132"/>
      <c r="D215" s="132"/>
      <c r="E215" s="132"/>
      <c r="F215" s="132"/>
      <c r="G215" s="132"/>
      <c r="H215" s="132"/>
      <c r="I215" s="132"/>
      <c r="J215" s="132"/>
      <c r="K215" s="132"/>
    </row>
    <row r="216" spans="3:11" x14ac:dyDescent="0.25">
      <c r="C216" s="132"/>
      <c r="D216" s="132"/>
      <c r="E216" s="132"/>
      <c r="F216" s="132"/>
      <c r="G216" s="132"/>
      <c r="H216" s="132"/>
      <c r="I216" s="132"/>
      <c r="J216" s="132"/>
      <c r="K216" s="132"/>
    </row>
    <row r="217" spans="3:11" x14ac:dyDescent="0.25">
      <c r="C217" s="132"/>
      <c r="D217" s="132"/>
      <c r="E217" s="132"/>
      <c r="F217" s="132"/>
      <c r="G217" s="132"/>
      <c r="H217" s="132"/>
      <c r="I217" s="132"/>
      <c r="J217" s="132"/>
      <c r="K217" s="132"/>
    </row>
    <row r="218" spans="3:11" x14ac:dyDescent="0.25">
      <c r="C218" s="132"/>
      <c r="D218" s="132"/>
      <c r="E218" s="132"/>
      <c r="F218" s="132"/>
      <c r="G218" s="132"/>
      <c r="H218" s="132"/>
      <c r="I218" s="132"/>
      <c r="J218" s="132"/>
      <c r="K218" s="132"/>
    </row>
    <row r="219" spans="3:11" x14ac:dyDescent="0.25">
      <c r="C219" s="132"/>
      <c r="D219" s="132"/>
      <c r="E219" s="132"/>
      <c r="F219" s="132"/>
      <c r="G219" s="132"/>
      <c r="H219" s="132"/>
      <c r="I219" s="132"/>
      <c r="J219" s="132"/>
      <c r="K219" s="132"/>
    </row>
    <row r="220" spans="3:11" x14ac:dyDescent="0.25">
      <c r="C220" s="132"/>
      <c r="D220" s="132"/>
      <c r="E220" s="132"/>
      <c r="F220" s="132"/>
      <c r="G220" s="132"/>
      <c r="H220" s="132"/>
      <c r="I220" s="132"/>
      <c r="J220" s="132"/>
      <c r="K220" s="132"/>
    </row>
    <row r="221" spans="3:11" x14ac:dyDescent="0.25">
      <c r="C221" s="132"/>
      <c r="D221" s="132"/>
      <c r="E221" s="132"/>
      <c r="F221" s="132"/>
      <c r="G221" s="132"/>
      <c r="H221" s="132"/>
      <c r="I221" s="132"/>
      <c r="J221" s="132"/>
      <c r="K221" s="132"/>
    </row>
    <row r="222" spans="3:11" x14ac:dyDescent="0.25">
      <c r="C222" s="132"/>
      <c r="D222" s="132"/>
      <c r="E222" s="132"/>
      <c r="F222" s="132"/>
      <c r="G222" s="132"/>
      <c r="H222" s="132"/>
      <c r="I222" s="132"/>
      <c r="J222" s="132"/>
      <c r="K222" s="132"/>
    </row>
    <row r="223" spans="3:11" x14ac:dyDescent="0.25">
      <c r="C223" s="132"/>
      <c r="D223" s="132"/>
      <c r="E223" s="132"/>
      <c r="F223" s="132"/>
      <c r="G223" s="132"/>
      <c r="H223" s="132"/>
      <c r="I223" s="132"/>
      <c r="J223" s="132"/>
      <c r="K223" s="132"/>
    </row>
    <row r="224" spans="3:11" x14ac:dyDescent="0.25">
      <c r="C224" s="132"/>
      <c r="D224" s="132"/>
      <c r="E224" s="132"/>
      <c r="F224" s="132"/>
      <c r="G224" s="132"/>
      <c r="H224" s="132"/>
      <c r="I224" s="132"/>
      <c r="J224" s="132"/>
      <c r="K224" s="132"/>
    </row>
    <row r="225" spans="3:11" x14ac:dyDescent="0.25">
      <c r="C225" s="132"/>
      <c r="D225" s="132"/>
      <c r="E225" s="132"/>
      <c r="F225" s="132"/>
      <c r="G225" s="132"/>
      <c r="H225" s="132"/>
      <c r="I225" s="132"/>
      <c r="J225" s="132"/>
      <c r="K225" s="132"/>
    </row>
    <row r="226" spans="3:11" x14ac:dyDescent="0.25">
      <c r="C226" s="132"/>
      <c r="D226" s="132"/>
      <c r="E226" s="132"/>
      <c r="F226" s="132"/>
      <c r="G226" s="132"/>
      <c r="H226" s="132"/>
      <c r="I226" s="132"/>
      <c r="J226" s="132"/>
      <c r="K226" s="132"/>
    </row>
    <row r="227" spans="3:11" x14ac:dyDescent="0.25">
      <c r="C227" s="132"/>
      <c r="D227" s="132"/>
      <c r="E227" s="132"/>
      <c r="F227" s="132"/>
      <c r="G227" s="132"/>
      <c r="H227" s="132"/>
      <c r="I227" s="132"/>
      <c r="J227" s="132"/>
      <c r="K227" s="132"/>
    </row>
    <row r="228" spans="3:11" x14ac:dyDescent="0.25">
      <c r="C228" s="132"/>
      <c r="D228" s="132"/>
      <c r="E228" s="132"/>
      <c r="F228" s="132"/>
      <c r="G228" s="132"/>
      <c r="H228" s="132"/>
      <c r="I228" s="132"/>
      <c r="J228" s="132"/>
      <c r="K228" s="132"/>
    </row>
    <row r="229" spans="3:11" x14ac:dyDescent="0.25">
      <c r="C229" s="132"/>
      <c r="D229" s="132"/>
      <c r="E229" s="132"/>
      <c r="F229" s="132"/>
      <c r="G229" s="132"/>
      <c r="H229" s="132"/>
      <c r="I229" s="132"/>
      <c r="J229" s="132"/>
      <c r="K229" s="132"/>
    </row>
    <row r="230" spans="3:11" x14ac:dyDescent="0.25">
      <c r="C230" s="132"/>
      <c r="D230" s="132"/>
      <c r="E230" s="132"/>
      <c r="F230" s="132"/>
      <c r="G230" s="132"/>
      <c r="H230" s="132"/>
      <c r="I230" s="132"/>
      <c r="J230" s="132"/>
      <c r="K230" s="132"/>
    </row>
    <row r="231" spans="3:11" x14ac:dyDescent="0.25">
      <c r="C231" s="132"/>
      <c r="D231" s="132"/>
      <c r="E231" s="132"/>
      <c r="F231" s="132"/>
      <c r="G231" s="132"/>
      <c r="H231" s="132"/>
      <c r="I231" s="132"/>
      <c r="J231" s="132"/>
      <c r="K231" s="132"/>
    </row>
    <row r="232" spans="3:11" x14ac:dyDescent="0.25">
      <c r="C232" s="132"/>
      <c r="D232" s="132"/>
      <c r="E232" s="132"/>
      <c r="F232" s="132"/>
      <c r="G232" s="132"/>
      <c r="H232" s="132"/>
      <c r="I232" s="132"/>
      <c r="J232" s="132"/>
      <c r="K232" s="132"/>
    </row>
    <row r="233" spans="3:11" x14ac:dyDescent="0.25">
      <c r="C233" s="132"/>
      <c r="D233" s="132"/>
      <c r="E233" s="132"/>
      <c r="F233" s="132"/>
      <c r="G233" s="132"/>
      <c r="H233" s="132"/>
      <c r="I233" s="132"/>
      <c r="J233" s="132"/>
      <c r="K233" s="132"/>
    </row>
    <row r="234" spans="3:11" x14ac:dyDescent="0.25">
      <c r="C234" s="132"/>
      <c r="D234" s="132"/>
      <c r="E234" s="132"/>
      <c r="F234" s="132"/>
      <c r="G234" s="132"/>
      <c r="H234" s="132"/>
      <c r="I234" s="132"/>
      <c r="J234" s="132"/>
      <c r="K234" s="132"/>
    </row>
    <row r="235" spans="3:11" x14ac:dyDescent="0.25">
      <c r="C235" s="132"/>
      <c r="D235" s="132"/>
      <c r="E235" s="132"/>
      <c r="F235" s="132"/>
      <c r="G235" s="132"/>
      <c r="H235" s="132"/>
      <c r="I235" s="132"/>
      <c r="J235" s="132"/>
      <c r="K235" s="132"/>
    </row>
    <row r="236" spans="3:11" x14ac:dyDescent="0.25">
      <c r="C236" s="132"/>
      <c r="D236" s="132"/>
      <c r="E236" s="132"/>
      <c r="F236" s="132"/>
      <c r="G236" s="132"/>
      <c r="H236" s="132"/>
      <c r="I236" s="132"/>
      <c r="J236" s="132"/>
      <c r="K236" s="132"/>
    </row>
    <row r="237" spans="3:11" x14ac:dyDescent="0.25">
      <c r="C237" s="132"/>
      <c r="D237" s="132"/>
      <c r="E237" s="132"/>
      <c r="F237" s="132"/>
      <c r="G237" s="132"/>
      <c r="H237" s="132"/>
      <c r="I237" s="132"/>
      <c r="J237" s="132"/>
      <c r="K237" s="132"/>
    </row>
    <row r="238" spans="3:11" x14ac:dyDescent="0.25">
      <c r="C238" s="132"/>
      <c r="D238" s="132"/>
      <c r="E238" s="132"/>
      <c r="F238" s="132"/>
      <c r="G238" s="132"/>
      <c r="H238" s="132"/>
      <c r="I238" s="132"/>
      <c r="J238" s="132"/>
      <c r="K238" s="132"/>
    </row>
    <row r="239" spans="3:11" x14ac:dyDescent="0.25">
      <c r="C239" s="132"/>
      <c r="D239" s="132"/>
      <c r="E239" s="132"/>
      <c r="F239" s="132"/>
      <c r="G239" s="132"/>
      <c r="H239" s="132"/>
      <c r="I239" s="132"/>
      <c r="J239" s="132"/>
      <c r="K239" s="132"/>
    </row>
    <row r="240" spans="3:11" x14ac:dyDescent="0.25">
      <c r="C240" s="132"/>
      <c r="D240" s="132"/>
      <c r="E240" s="132"/>
      <c r="F240" s="132"/>
      <c r="G240" s="132"/>
      <c r="H240" s="132"/>
      <c r="I240" s="132"/>
      <c r="J240" s="132"/>
      <c r="K240" s="132"/>
    </row>
    <row r="241" spans="3:11" x14ac:dyDescent="0.25">
      <c r="C241" s="132"/>
      <c r="D241" s="132"/>
      <c r="E241" s="132"/>
      <c r="F241" s="132"/>
      <c r="G241" s="132"/>
      <c r="H241" s="132"/>
      <c r="I241" s="132"/>
      <c r="J241" s="132"/>
      <c r="K241" s="132"/>
    </row>
    <row r="242" spans="3:11" x14ac:dyDescent="0.25">
      <c r="C242" s="132"/>
      <c r="D242" s="132"/>
      <c r="E242" s="132"/>
      <c r="F242" s="132"/>
      <c r="G242" s="132"/>
      <c r="H242" s="132"/>
      <c r="I242" s="132"/>
      <c r="J242" s="132"/>
      <c r="K242" s="132"/>
    </row>
    <row r="243" spans="3:11" x14ac:dyDescent="0.25">
      <c r="C243" s="132"/>
      <c r="D243" s="132"/>
      <c r="E243" s="132"/>
      <c r="F243" s="132"/>
      <c r="G243" s="132"/>
      <c r="H243" s="132"/>
      <c r="I243" s="132"/>
      <c r="J243" s="132"/>
      <c r="K243" s="132"/>
    </row>
    <row r="244" spans="3:11" x14ac:dyDescent="0.25">
      <c r="C244" s="132"/>
      <c r="D244" s="132"/>
      <c r="E244" s="132"/>
      <c r="F244" s="132"/>
      <c r="G244" s="132"/>
      <c r="H244" s="132"/>
      <c r="I244" s="132"/>
      <c r="J244" s="132"/>
      <c r="K244" s="132"/>
    </row>
    <row r="245" spans="3:11" x14ac:dyDescent="0.25">
      <c r="C245" s="132"/>
      <c r="D245" s="132"/>
      <c r="E245" s="132"/>
      <c r="F245" s="132"/>
      <c r="G245" s="132"/>
      <c r="H245" s="132"/>
      <c r="I245" s="132"/>
      <c r="J245" s="132"/>
      <c r="K245" s="132"/>
    </row>
    <row r="246" spans="3:11" x14ac:dyDescent="0.25">
      <c r="C246" s="132"/>
      <c r="D246" s="132"/>
      <c r="E246" s="132"/>
      <c r="F246" s="132"/>
      <c r="G246" s="132"/>
      <c r="H246" s="132"/>
      <c r="I246" s="132"/>
      <c r="J246" s="132"/>
      <c r="K246" s="132"/>
    </row>
    <row r="247" spans="3:11" x14ac:dyDescent="0.25">
      <c r="C247" s="132"/>
      <c r="D247" s="132"/>
      <c r="E247" s="132"/>
      <c r="F247" s="132"/>
      <c r="G247" s="132"/>
      <c r="H247" s="132"/>
      <c r="I247" s="132"/>
      <c r="J247" s="132"/>
      <c r="K247" s="132"/>
    </row>
    <row r="248" spans="3:11" x14ac:dyDescent="0.25">
      <c r="C248" s="132"/>
      <c r="D248" s="132"/>
      <c r="E248" s="132"/>
      <c r="F248" s="132"/>
      <c r="G248" s="132"/>
      <c r="H248" s="132"/>
      <c r="I248" s="132"/>
      <c r="J248" s="132"/>
      <c r="K248" s="132"/>
    </row>
    <row r="249" spans="3:11" x14ac:dyDescent="0.25">
      <c r="C249" s="132"/>
      <c r="D249" s="132"/>
      <c r="E249" s="132"/>
      <c r="F249" s="132"/>
      <c r="G249" s="132"/>
      <c r="H249" s="132"/>
      <c r="I249" s="132"/>
      <c r="J249" s="132"/>
      <c r="K249" s="132"/>
    </row>
    <row r="250" spans="3:11" x14ac:dyDescent="0.25">
      <c r="C250" s="132"/>
      <c r="D250" s="132"/>
      <c r="E250" s="132"/>
      <c r="F250" s="132"/>
      <c r="G250" s="132"/>
      <c r="H250" s="132"/>
      <c r="I250" s="132"/>
      <c r="J250" s="132"/>
      <c r="K250" s="132"/>
    </row>
    <row r="251" spans="3:11" x14ac:dyDescent="0.25">
      <c r="C251" s="132"/>
      <c r="D251" s="132"/>
      <c r="E251" s="132"/>
      <c r="F251" s="132"/>
      <c r="G251" s="132"/>
      <c r="H251" s="132"/>
      <c r="I251" s="132"/>
      <c r="J251" s="132"/>
      <c r="K251" s="132"/>
    </row>
    <row r="252" spans="3:11" x14ac:dyDescent="0.25">
      <c r="C252" s="132"/>
      <c r="D252" s="132"/>
      <c r="E252" s="132"/>
      <c r="F252" s="132"/>
      <c r="G252" s="132"/>
      <c r="H252" s="132"/>
      <c r="I252" s="132"/>
      <c r="J252" s="132"/>
      <c r="K252" s="132"/>
    </row>
    <row r="253" spans="3:11" x14ac:dyDescent="0.25">
      <c r="C253" s="132"/>
      <c r="D253" s="132"/>
      <c r="E253" s="132"/>
      <c r="F253" s="132"/>
      <c r="G253" s="132"/>
      <c r="H253" s="132"/>
      <c r="I253" s="132"/>
      <c r="J253" s="132"/>
      <c r="K253" s="132"/>
    </row>
    <row r="254" spans="3:11" x14ac:dyDescent="0.25">
      <c r="C254" s="132"/>
      <c r="D254" s="132"/>
      <c r="E254" s="132"/>
      <c r="F254" s="132"/>
      <c r="G254" s="132"/>
      <c r="H254" s="132"/>
      <c r="I254" s="132"/>
      <c r="J254" s="132"/>
      <c r="K254" s="132"/>
    </row>
  </sheetData>
  <sheetProtection algorithmName="SHA-512" hashValue="WNQ+6UQjEpA9KLhb7e4gaiA8ntdplpS24iNuAiojmIc7+jo/IlLmXWf5N2eJXTIoYbCoysvp6J8zNJ4d99JL+A==" saltValue="j1JMPG2d+gFreSCpPXNKTg==" spinCount="100000" sheet="1" objects="1" scenarios="1"/>
  <mergeCells count="39">
    <mergeCell ref="I130:L130"/>
    <mergeCell ref="C130:G130"/>
    <mergeCell ref="B118:K118"/>
    <mergeCell ref="B157:L158"/>
    <mergeCell ref="B139:L142"/>
    <mergeCell ref="B146:L151"/>
    <mergeCell ref="C133:G133"/>
    <mergeCell ref="C136:L136"/>
    <mergeCell ref="C5:L12"/>
    <mergeCell ref="B60:F60"/>
    <mergeCell ref="C35:L39"/>
    <mergeCell ref="C26:L33"/>
    <mergeCell ref="C18:L24"/>
    <mergeCell ref="C14:L16"/>
    <mergeCell ref="C111:L114"/>
    <mergeCell ref="B1:G1"/>
    <mergeCell ref="B58:G58"/>
    <mergeCell ref="B116:G116"/>
    <mergeCell ref="C120:L127"/>
    <mergeCell ref="C41:L47"/>
    <mergeCell ref="C49:L55"/>
    <mergeCell ref="C62:L65"/>
    <mergeCell ref="C67:L69"/>
    <mergeCell ref="C71:L74"/>
    <mergeCell ref="C76:L78"/>
    <mergeCell ref="C80:L81"/>
    <mergeCell ref="C83:L87"/>
    <mergeCell ref="C89:L96"/>
    <mergeCell ref="C98:L104"/>
    <mergeCell ref="C106:L109"/>
    <mergeCell ref="I168:L168"/>
    <mergeCell ref="B153:L153"/>
    <mergeCell ref="B155:L155"/>
    <mergeCell ref="B156:D156"/>
    <mergeCell ref="H156:L156"/>
    <mergeCell ref="E156:G156"/>
    <mergeCell ref="B168:G168"/>
    <mergeCell ref="B161:G161"/>
    <mergeCell ref="B164:G164"/>
  </mergeCells>
  <phoneticPr fontId="4" type="noConversion"/>
  <printOptions horizontalCentered="1"/>
  <pageMargins left="0.25" right="0.25" top="0.5" bottom="0.5" header="0.3" footer="0.3"/>
  <pageSetup orientation="portrait" r:id="rId1"/>
  <headerFooter alignWithMargins="0">
    <oddHeader>&amp;C&amp;"Arial,Bold"Low-Income Housing Tax Credit / Tax Exempt Bond Application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77"/>
  <sheetViews>
    <sheetView workbookViewId="0">
      <selection activeCell="J4" sqref="J4:N4"/>
    </sheetView>
  </sheetViews>
  <sheetFormatPr defaultColWidth="8.88671875" defaultRowHeight="13.2" x14ac:dyDescent="0.25"/>
  <cols>
    <col min="1" max="1" width="1.5546875" style="31" customWidth="1"/>
    <col min="2" max="5" width="8.88671875" style="31"/>
    <col min="6" max="6" width="1.109375" style="31" customWidth="1"/>
    <col min="7" max="11" width="8.88671875" style="31"/>
    <col min="12" max="12" width="1.109375" style="31" customWidth="1"/>
    <col min="13" max="13" width="13.88671875" style="31" customWidth="1"/>
    <col min="14" max="14" width="8.88671875" style="31"/>
    <col min="15" max="15" width="0.88671875" style="31" customWidth="1"/>
    <col min="16" max="16" width="6.88671875" style="31" customWidth="1"/>
    <col min="17" max="17" width="14.44140625" style="31" customWidth="1"/>
    <col min="18" max="18" width="1.6640625" style="31" customWidth="1"/>
    <col min="19" max="16384" width="8.88671875" style="31"/>
  </cols>
  <sheetData>
    <row r="1" spans="1:17" ht="15.6" x14ac:dyDescent="0.3">
      <c r="A1" s="52"/>
      <c r="B1" s="692" t="s">
        <v>25</v>
      </c>
      <c r="C1" s="692"/>
      <c r="D1" s="692"/>
      <c r="E1" s="692"/>
      <c r="F1" s="692"/>
      <c r="G1" s="692"/>
      <c r="H1" s="692"/>
      <c r="I1" s="692"/>
      <c r="J1" s="692"/>
      <c r="K1" s="692"/>
      <c r="L1" s="692"/>
      <c r="M1" s="692"/>
      <c r="N1" s="692"/>
      <c r="O1" s="692"/>
      <c r="P1" s="692"/>
      <c r="Q1" s="692"/>
    </row>
    <row r="2" spans="1:17" ht="15.6" x14ac:dyDescent="0.3">
      <c r="B2" s="692" t="s">
        <v>1351</v>
      </c>
      <c r="C2" s="692"/>
      <c r="D2" s="692"/>
      <c r="E2" s="692"/>
      <c r="F2" s="692"/>
      <c r="G2" s="692"/>
      <c r="H2" s="692"/>
      <c r="I2" s="692"/>
      <c r="J2" s="692"/>
      <c r="K2" s="692"/>
      <c r="L2" s="692"/>
      <c r="M2" s="692"/>
      <c r="N2" s="692"/>
      <c r="O2" s="692"/>
      <c r="P2" s="692"/>
      <c r="Q2" s="692"/>
    </row>
    <row r="4" spans="1:17" ht="15" x14ac:dyDescent="0.25">
      <c r="B4" s="75" t="s">
        <v>21</v>
      </c>
      <c r="C4" s="76"/>
      <c r="D4" s="76"/>
      <c r="E4" s="77"/>
      <c r="G4" s="690" t="s">
        <v>23</v>
      </c>
      <c r="H4" s="690"/>
      <c r="I4" s="691"/>
      <c r="J4" s="693"/>
      <c r="K4" s="694"/>
      <c r="L4" s="694"/>
      <c r="M4" s="694"/>
      <c r="N4" s="695"/>
      <c r="P4" s="78" t="s">
        <v>24</v>
      </c>
      <c r="Q4" s="6"/>
    </row>
    <row r="5" spans="1:17" x14ac:dyDescent="0.25">
      <c r="B5" s="79" t="s">
        <v>22</v>
      </c>
      <c r="C5" s="80"/>
      <c r="D5" s="80"/>
      <c r="E5" s="81"/>
    </row>
    <row r="6" spans="1:17" ht="15" x14ac:dyDescent="0.25">
      <c r="B6" s="82"/>
      <c r="C6" s="83"/>
      <c r="D6" s="83"/>
      <c r="E6" s="84"/>
      <c r="G6" s="690" t="s">
        <v>33</v>
      </c>
      <c r="H6" s="690"/>
      <c r="I6" s="691"/>
      <c r="J6" s="696"/>
      <c r="K6" s="697"/>
      <c r="L6" s="697"/>
      <c r="M6" s="697"/>
      <c r="N6" s="698"/>
    </row>
    <row r="8" spans="1:17" ht="15.6" x14ac:dyDescent="0.3">
      <c r="B8" s="48" t="s">
        <v>1202</v>
      </c>
      <c r="C8" s="42"/>
      <c r="D8" s="42"/>
      <c r="E8" s="42"/>
      <c r="F8" s="42"/>
      <c r="G8" s="42"/>
      <c r="H8" s="42"/>
      <c r="I8" s="42"/>
      <c r="J8" s="42"/>
      <c r="K8" s="42"/>
      <c r="L8" s="42"/>
      <c r="M8" s="42"/>
      <c r="N8" s="42"/>
      <c r="O8" s="42"/>
      <c r="P8" s="42"/>
      <c r="Q8" s="42"/>
    </row>
    <row r="9" spans="1:17" ht="5.85" customHeight="1" x14ac:dyDescent="0.25"/>
    <row r="10" spans="1:17" x14ac:dyDescent="0.25">
      <c r="B10" s="5"/>
      <c r="C10" s="688" t="s">
        <v>531</v>
      </c>
      <c r="D10" s="689"/>
      <c r="G10" s="5"/>
      <c r="H10" s="31" t="s">
        <v>365</v>
      </c>
      <c r="J10" s="139"/>
      <c r="K10" s="5"/>
      <c r="M10" s="294" t="s">
        <v>700</v>
      </c>
      <c r="N10" s="35"/>
      <c r="O10" s="86"/>
      <c r="P10" s="86"/>
      <c r="Q10" s="86"/>
    </row>
    <row r="11" spans="1:17" x14ac:dyDescent="0.25">
      <c r="C11" s="60"/>
      <c r="J11" s="123"/>
      <c r="M11" s="294" t="s">
        <v>701</v>
      </c>
      <c r="N11" s="86"/>
      <c r="O11" s="86"/>
      <c r="P11" s="86"/>
      <c r="Q11" s="86"/>
    </row>
    <row r="12" spans="1:17" x14ac:dyDescent="0.25">
      <c r="B12" s="5"/>
      <c r="C12" s="688" t="s">
        <v>1205</v>
      </c>
      <c r="D12" s="689"/>
      <c r="E12" s="689"/>
      <c r="G12" s="5"/>
      <c r="H12" s="31" t="s">
        <v>366</v>
      </c>
      <c r="J12" s="139"/>
      <c r="K12" s="35"/>
      <c r="M12" s="294" t="s">
        <v>702</v>
      </c>
      <c r="N12" s="86"/>
      <c r="O12" s="86"/>
      <c r="P12" s="86"/>
      <c r="Q12" s="86"/>
    </row>
    <row r="13" spans="1:17" x14ac:dyDescent="0.25">
      <c r="C13" s="60"/>
      <c r="J13" s="123"/>
      <c r="K13" s="86"/>
      <c r="M13" s="91" t="s">
        <v>699</v>
      </c>
      <c r="N13" s="86"/>
      <c r="O13" s="86"/>
      <c r="P13" s="86"/>
      <c r="Q13" s="86"/>
    </row>
    <row r="14" spans="1:17" x14ac:dyDescent="0.25">
      <c r="B14" s="5"/>
      <c r="C14" s="688" t="s">
        <v>1204</v>
      </c>
      <c r="D14" s="689"/>
      <c r="E14" s="689"/>
      <c r="G14" s="5"/>
      <c r="H14" s="31" t="s">
        <v>367</v>
      </c>
      <c r="J14" s="139"/>
      <c r="K14" s="702" t="s">
        <v>703</v>
      </c>
      <c r="L14" s="702"/>
      <c r="M14" s="702"/>
      <c r="N14" s="702"/>
      <c r="O14" s="702"/>
      <c r="P14" s="702"/>
      <c r="Q14" s="702"/>
    </row>
    <row r="15" spans="1:17" x14ac:dyDescent="0.25">
      <c r="C15" s="60"/>
      <c r="J15" s="123"/>
      <c r="K15" s="35"/>
      <c r="M15" s="294"/>
      <c r="N15" s="86"/>
      <c r="O15" s="86"/>
      <c r="P15" s="86"/>
      <c r="Q15" s="86"/>
    </row>
    <row r="16" spans="1:17" x14ac:dyDescent="0.25">
      <c r="B16" s="5"/>
      <c r="C16" s="707" t="s">
        <v>541</v>
      </c>
      <c r="D16" s="689"/>
      <c r="G16" s="5"/>
      <c r="H16" s="31" t="s">
        <v>940</v>
      </c>
      <c r="J16" s="139"/>
      <c r="M16" s="294"/>
      <c r="N16" s="86"/>
      <c r="O16" s="86"/>
      <c r="P16" s="86"/>
      <c r="Q16" s="86"/>
    </row>
    <row r="17" spans="2:17" x14ac:dyDescent="0.25">
      <c r="C17" s="60"/>
      <c r="J17" s="123"/>
      <c r="K17" s="35"/>
      <c r="M17" s="294"/>
      <c r="N17" s="86"/>
      <c r="O17" s="86"/>
      <c r="P17" s="86"/>
      <c r="Q17" s="86"/>
    </row>
    <row r="18" spans="2:17" x14ac:dyDescent="0.25">
      <c r="B18" s="663"/>
      <c r="C18" s="705" t="s">
        <v>1498</v>
      </c>
      <c r="D18" s="706"/>
      <c r="G18" s="5"/>
      <c r="H18" s="31" t="s">
        <v>304</v>
      </c>
      <c r="J18" s="139"/>
      <c r="K18" s="91"/>
      <c r="M18" s="91"/>
      <c r="N18" s="60"/>
      <c r="O18" s="60"/>
      <c r="P18" s="60"/>
      <c r="Q18" s="60"/>
    </row>
    <row r="19" spans="2:17" ht="5.25" customHeight="1" thickBot="1" x14ac:dyDescent="0.3">
      <c r="B19" s="61"/>
      <c r="C19" s="61"/>
      <c r="D19" s="61"/>
      <c r="E19" s="61"/>
      <c r="F19" s="61"/>
      <c r="G19" s="61"/>
      <c r="H19" s="61"/>
      <c r="I19" s="61"/>
      <c r="J19" s="61"/>
      <c r="K19" s="61"/>
      <c r="L19" s="61"/>
      <c r="M19" s="61"/>
      <c r="N19" s="61"/>
      <c r="O19" s="61"/>
      <c r="P19" s="61"/>
      <c r="Q19" s="61"/>
    </row>
    <row r="20" spans="2:17" ht="5.85" customHeight="1" thickTop="1" x14ac:dyDescent="0.25"/>
    <row r="21" spans="2:17" x14ac:dyDescent="0.25">
      <c r="B21" s="31" t="s">
        <v>45</v>
      </c>
      <c r="E21" s="5"/>
      <c r="H21" s="31" t="s">
        <v>48</v>
      </c>
      <c r="K21" s="5"/>
      <c r="N21" s="679" t="s">
        <v>1512</v>
      </c>
      <c r="P21" s="678"/>
    </row>
    <row r="22" spans="2:17" x14ac:dyDescent="0.25">
      <c r="B22" s="34"/>
    </row>
    <row r="23" spans="2:17" x14ac:dyDescent="0.25">
      <c r="B23" s="31" t="s">
        <v>46</v>
      </c>
      <c r="E23" s="5"/>
      <c r="H23" s="49" t="s">
        <v>598</v>
      </c>
      <c r="K23" s="5"/>
      <c r="N23" s="679" t="s">
        <v>1513</v>
      </c>
      <c r="P23" s="678"/>
    </row>
    <row r="25" spans="2:17" x14ac:dyDescent="0.25">
      <c r="B25" s="49" t="s">
        <v>943</v>
      </c>
      <c r="E25" s="5"/>
      <c r="H25" s="49" t="s">
        <v>599</v>
      </c>
      <c r="K25" s="5"/>
      <c r="N25" s="43" t="s">
        <v>696</v>
      </c>
      <c r="P25" s="678"/>
      <c r="Q25" s="86"/>
    </row>
    <row r="26" spans="2:17" x14ac:dyDescent="0.25">
      <c r="Q26" s="371"/>
    </row>
    <row r="27" spans="2:17" x14ac:dyDescent="0.25">
      <c r="B27" s="31" t="s">
        <v>47</v>
      </c>
      <c r="E27" s="137">
        <f>SUM(E21,E23,E25)</f>
        <v>0</v>
      </c>
      <c r="H27" s="49" t="s">
        <v>1511</v>
      </c>
      <c r="K27" s="5"/>
      <c r="N27" s="263" t="s">
        <v>1171</v>
      </c>
      <c r="P27" s="678"/>
      <c r="Q27" s="371"/>
    </row>
    <row r="29" spans="2:17" ht="7.95" customHeight="1" thickBot="1" x14ac:dyDescent="0.3">
      <c r="B29" s="61"/>
      <c r="C29" s="61"/>
      <c r="D29" s="61"/>
      <c r="E29" s="61"/>
      <c r="F29" s="61"/>
      <c r="G29" s="61"/>
      <c r="H29" s="61"/>
      <c r="I29" s="61"/>
      <c r="J29" s="61"/>
      <c r="K29" s="61"/>
      <c r="L29" s="61"/>
      <c r="M29" s="61"/>
      <c r="N29" s="61"/>
      <c r="O29" s="61"/>
      <c r="P29" s="61"/>
      <c r="Q29" s="61"/>
    </row>
    <row r="30" spans="2:17" ht="6.6" customHeight="1" thickTop="1" x14ac:dyDescent="0.25"/>
    <row r="31" spans="2:17" ht="12" hidden="1" customHeight="1" x14ac:dyDescent="0.25">
      <c r="B31" s="31" t="s">
        <v>29</v>
      </c>
      <c r="E31" s="43" t="s">
        <v>944</v>
      </c>
      <c r="G31" s="285"/>
      <c r="I31" s="35"/>
      <c r="J31" s="60"/>
      <c r="M31" s="357" t="s">
        <v>32</v>
      </c>
      <c r="N31" s="711"/>
      <c r="O31" s="714"/>
      <c r="P31" s="714"/>
      <c r="Q31" s="715"/>
    </row>
    <row r="32" spans="2:17" hidden="1" x14ac:dyDescent="0.25"/>
    <row r="33" spans="2:17" hidden="1" x14ac:dyDescent="0.25">
      <c r="B33" s="31" t="s">
        <v>536</v>
      </c>
      <c r="G33" s="5"/>
      <c r="I33" s="703" t="s">
        <v>724</v>
      </c>
      <c r="J33" s="719"/>
      <c r="K33" s="719"/>
      <c r="L33" s="719"/>
      <c r="M33" s="720"/>
      <c r="N33" s="716" t="str">
        <f>IF(IFERROR(ROUND((N31/G33),0),0.001)=0.001,"",ROUND((N31/G33),0))</f>
        <v/>
      </c>
      <c r="O33" s="717"/>
      <c r="P33" s="717"/>
      <c r="Q33" s="718"/>
    </row>
    <row r="34" spans="2:17" hidden="1" x14ac:dyDescent="0.25">
      <c r="B34" s="86"/>
      <c r="C34" s="86"/>
      <c r="D34" s="86"/>
      <c r="E34" s="86"/>
      <c r="F34" s="86"/>
      <c r="G34" s="86"/>
      <c r="H34" s="86"/>
      <c r="I34" s="86"/>
      <c r="J34" s="86"/>
      <c r="K34" s="86"/>
      <c r="L34" s="86"/>
      <c r="M34" s="86"/>
      <c r="N34" s="86"/>
      <c r="O34" s="86"/>
      <c r="P34" s="86"/>
      <c r="Q34" s="86"/>
    </row>
    <row r="35" spans="2:17" hidden="1" x14ac:dyDescent="0.25">
      <c r="B35" s="87" t="s">
        <v>537</v>
      </c>
      <c r="C35" s="86"/>
      <c r="D35" s="88"/>
      <c r="E35" s="88"/>
      <c r="F35" s="88"/>
      <c r="G35" s="701"/>
      <c r="H35" s="701"/>
      <c r="I35" s="35"/>
      <c r="J35" s="703" t="s">
        <v>1172</v>
      </c>
      <c r="K35" s="703"/>
      <c r="L35" s="703"/>
      <c r="M35" s="704"/>
      <c r="N35" s="711"/>
      <c r="O35" s="712"/>
      <c r="P35" s="712"/>
      <c r="Q35" s="713"/>
    </row>
    <row r="36" spans="2:17" ht="7.95" hidden="1" customHeight="1" thickBot="1" x14ac:dyDescent="0.3">
      <c r="B36" s="61"/>
      <c r="C36" s="61"/>
      <c r="D36" s="61"/>
      <c r="E36" s="61"/>
      <c r="F36" s="61"/>
      <c r="G36" s="61"/>
      <c r="H36" s="61"/>
      <c r="I36" s="61"/>
      <c r="J36" s="61"/>
      <c r="K36" s="61"/>
      <c r="L36" s="61"/>
      <c r="M36" s="61"/>
      <c r="N36" s="61"/>
      <c r="O36" s="61"/>
      <c r="P36" s="61"/>
      <c r="Q36" s="61"/>
    </row>
    <row r="37" spans="2:17" ht="6.6" hidden="1" customHeight="1" thickTop="1" x14ac:dyDescent="0.25"/>
    <row r="38" spans="2:17" ht="18" customHeight="1" x14ac:dyDescent="0.3">
      <c r="B38" s="48" t="s">
        <v>667</v>
      </c>
      <c r="C38" s="42"/>
      <c r="D38" s="42"/>
      <c r="E38" s="42"/>
      <c r="F38" s="42"/>
      <c r="G38" s="42"/>
      <c r="H38" s="42"/>
      <c r="I38" s="42"/>
      <c r="J38" s="42"/>
      <c r="K38" s="42"/>
      <c r="L38" s="42"/>
      <c r="M38" s="42"/>
      <c r="N38" s="42"/>
      <c r="O38" s="42"/>
      <c r="P38" s="42"/>
      <c r="Q38" s="42"/>
    </row>
    <row r="39" spans="2:17" ht="5.85" customHeight="1" x14ac:dyDescent="0.25"/>
    <row r="40" spans="2:17" x14ac:dyDescent="0.25">
      <c r="B40" s="49" t="s">
        <v>23</v>
      </c>
      <c r="D40" s="708">
        <f>J4</f>
        <v>0</v>
      </c>
      <c r="E40" s="709"/>
      <c r="F40" s="709"/>
      <c r="G40" s="709"/>
      <c r="H40" s="709"/>
      <c r="I40" s="710"/>
      <c r="K40" s="49" t="s">
        <v>40</v>
      </c>
      <c r="M40" s="699"/>
      <c r="N40" s="700"/>
      <c r="O40" s="138"/>
      <c r="P40" s="295" t="s">
        <v>726</v>
      </c>
      <c r="Q40" s="541"/>
    </row>
    <row r="41" spans="2:17" ht="8.6999999999999993" customHeight="1" x14ac:dyDescent="0.25"/>
    <row r="42" spans="2:17" x14ac:dyDescent="0.25">
      <c r="B42" s="31" t="s">
        <v>34</v>
      </c>
      <c r="D42" s="693"/>
      <c r="E42" s="694"/>
      <c r="F42" s="694"/>
      <c r="G42" s="694"/>
      <c r="H42" s="694"/>
      <c r="I42" s="695"/>
      <c r="K42" s="60" t="s">
        <v>39</v>
      </c>
      <c r="N42" s="7"/>
    </row>
    <row r="43" spans="2:17" ht="10.5" customHeight="1" x14ac:dyDescent="0.25"/>
    <row r="44" spans="2:17" x14ac:dyDescent="0.25">
      <c r="B44" s="49" t="s">
        <v>35</v>
      </c>
      <c r="D44" s="693"/>
      <c r="E44" s="694"/>
      <c r="F44" s="694"/>
      <c r="G44" s="694"/>
      <c r="H44" s="694"/>
      <c r="I44" s="695"/>
      <c r="K44" s="49" t="s">
        <v>71</v>
      </c>
      <c r="N44" s="7"/>
    </row>
    <row r="45" spans="2:17" ht="11.1" customHeight="1" x14ac:dyDescent="0.25"/>
    <row r="46" spans="2:17" x14ac:dyDescent="0.25">
      <c r="B46" s="49" t="s">
        <v>36</v>
      </c>
      <c r="D46" s="89" t="s">
        <v>38</v>
      </c>
      <c r="G46" s="31" t="s">
        <v>37</v>
      </c>
      <c r="H46" s="724"/>
      <c r="I46" s="725"/>
      <c r="K46" s="60" t="s">
        <v>44</v>
      </c>
      <c r="N46" s="721"/>
      <c r="O46" s="722"/>
      <c r="P46" s="722"/>
      <c r="Q46" s="723"/>
    </row>
    <row r="47" spans="2:17" ht="7.2" customHeight="1" thickBot="1" x14ac:dyDescent="0.3">
      <c r="B47" s="61"/>
      <c r="C47" s="61"/>
      <c r="D47" s="61"/>
      <c r="E47" s="61"/>
      <c r="F47" s="61"/>
      <c r="G47" s="61"/>
      <c r="H47" s="61"/>
      <c r="I47" s="61"/>
      <c r="J47" s="61"/>
      <c r="K47" s="61"/>
      <c r="L47" s="61"/>
      <c r="M47" s="61"/>
      <c r="N47" s="61"/>
      <c r="O47" s="61"/>
      <c r="P47" s="61"/>
      <c r="Q47" s="61"/>
    </row>
    <row r="48" spans="2:17" ht="6.6" customHeight="1" thickTop="1" x14ac:dyDescent="0.25">
      <c r="C48" s="80"/>
      <c r="D48" s="80"/>
      <c r="E48" s="80"/>
      <c r="F48" s="80"/>
      <c r="G48" s="80"/>
      <c r="L48" s="80"/>
    </row>
    <row r="49" spans="2:17" ht="14.25" customHeight="1" x14ac:dyDescent="0.25">
      <c r="B49" s="5"/>
      <c r="C49" s="60" t="s">
        <v>41</v>
      </c>
      <c r="G49" s="31" t="s">
        <v>43</v>
      </c>
      <c r="I49" s="693"/>
      <c r="J49" s="694"/>
      <c r="K49" s="694"/>
      <c r="L49" s="694"/>
      <c r="M49" s="694"/>
      <c r="N49" s="694"/>
      <c r="O49" s="694"/>
      <c r="P49" s="694"/>
      <c r="Q49" s="695"/>
    </row>
    <row r="50" spans="2:17" ht="14.25" customHeight="1" x14ac:dyDescent="0.25">
      <c r="C50" s="60"/>
    </row>
    <row r="51" spans="2:17" ht="14.25" customHeight="1" x14ac:dyDescent="0.25">
      <c r="B51" s="5"/>
      <c r="C51" s="60" t="s">
        <v>42</v>
      </c>
      <c r="G51" s="31" t="s">
        <v>34</v>
      </c>
      <c r="I51" s="693"/>
      <c r="J51" s="694"/>
      <c r="K51" s="694"/>
      <c r="L51" s="694"/>
      <c r="M51" s="694"/>
      <c r="N51" s="694"/>
      <c r="O51" s="694"/>
      <c r="P51" s="694"/>
      <c r="Q51" s="695"/>
    </row>
    <row r="52" spans="2:17" ht="14.25" customHeight="1" x14ac:dyDescent="0.25">
      <c r="C52" s="60"/>
    </row>
    <row r="53" spans="2:17" ht="14.25" customHeight="1" x14ac:dyDescent="0.25">
      <c r="B53" s="5"/>
      <c r="C53" s="294" t="s">
        <v>1499</v>
      </c>
      <c r="G53" s="31" t="s">
        <v>35</v>
      </c>
      <c r="H53" s="693"/>
      <c r="I53" s="694"/>
      <c r="J53" s="695"/>
      <c r="K53" s="47" t="s">
        <v>36</v>
      </c>
      <c r="M53" s="693"/>
      <c r="N53" s="695"/>
      <c r="P53" s="47" t="s">
        <v>37</v>
      </c>
      <c r="Q53" s="7"/>
    </row>
    <row r="54" spans="2:17" ht="14.25" customHeight="1" x14ac:dyDescent="0.25">
      <c r="B54" s="140"/>
      <c r="C54" s="140"/>
      <c r="D54" s="140"/>
      <c r="E54" s="140"/>
    </row>
    <row r="55" spans="2:17" ht="14.25" customHeight="1" x14ac:dyDescent="0.25">
      <c r="B55" s="5"/>
      <c r="C55" s="60" t="s">
        <v>725</v>
      </c>
      <c r="D55" s="140"/>
      <c r="E55" s="140"/>
      <c r="G55" s="47" t="s">
        <v>52</v>
      </c>
      <c r="H55" s="693"/>
      <c r="I55" s="694"/>
      <c r="J55" s="694"/>
      <c r="K55" s="695"/>
    </row>
    <row r="56" spans="2:17" x14ac:dyDescent="0.25">
      <c r="C56" s="140"/>
      <c r="D56" s="140"/>
      <c r="E56" s="140"/>
    </row>
    <row r="57" spans="2:17" x14ac:dyDescent="0.25">
      <c r="B57" s="736"/>
      <c r="C57" s="737"/>
      <c r="D57" s="737"/>
      <c r="E57" s="738"/>
      <c r="G57" s="31" t="s">
        <v>49</v>
      </c>
      <c r="I57" s="693"/>
      <c r="J57" s="694"/>
      <c r="K57" s="695"/>
      <c r="M57" s="665" t="s">
        <v>50</v>
      </c>
      <c r="N57" s="741"/>
      <c r="O57" s="742"/>
      <c r="P57" s="742"/>
      <c r="Q57" s="743"/>
    </row>
    <row r="59" spans="2:17" x14ac:dyDescent="0.25">
      <c r="G59" s="664" t="s">
        <v>51</v>
      </c>
      <c r="H59" s="740"/>
      <c r="I59" s="740"/>
      <c r="J59" s="740"/>
      <c r="K59" s="740"/>
      <c r="L59" s="740"/>
      <c r="M59" s="740"/>
      <c r="N59" s="740"/>
      <c r="O59" s="740"/>
      <c r="P59" s="740"/>
      <c r="Q59" s="740"/>
    </row>
    <row r="60" spans="2:17" ht="7.95" customHeight="1" thickBot="1" x14ac:dyDescent="0.3">
      <c r="B60" s="61"/>
      <c r="C60" s="61"/>
      <c r="D60" s="61"/>
      <c r="E60" s="61"/>
      <c r="F60" s="61"/>
      <c r="G60" s="61"/>
      <c r="H60" s="61"/>
      <c r="I60" s="61"/>
      <c r="J60" s="61"/>
      <c r="K60" s="61"/>
      <c r="L60" s="61"/>
      <c r="M60" s="61"/>
      <c r="N60" s="61"/>
      <c r="O60" s="61"/>
      <c r="P60" s="61"/>
      <c r="Q60" s="61"/>
    </row>
    <row r="61" spans="2:17" ht="7.2" customHeight="1" thickTop="1" x14ac:dyDescent="0.25"/>
    <row r="62" spans="2:17" x14ac:dyDescent="0.25">
      <c r="B62" s="60" t="s">
        <v>53</v>
      </c>
      <c r="K62" s="7"/>
    </row>
    <row r="63" spans="2:17" x14ac:dyDescent="0.25">
      <c r="B63" s="739"/>
      <c r="C63" s="739"/>
      <c r="D63" s="739"/>
      <c r="E63" s="739"/>
      <c r="F63" s="739"/>
      <c r="G63" s="739"/>
      <c r="H63" s="739"/>
      <c r="I63" s="739"/>
      <c r="J63" s="739"/>
      <c r="K63" s="739"/>
      <c r="L63" s="739"/>
      <c r="M63" s="739"/>
      <c r="N63" s="739"/>
      <c r="O63" s="739"/>
      <c r="P63" s="739"/>
      <c r="Q63" s="739"/>
    </row>
    <row r="64" spans="2:17" x14ac:dyDescent="0.25">
      <c r="B64" s="60" t="s">
        <v>54</v>
      </c>
      <c r="P64" s="711"/>
      <c r="Q64" s="713"/>
    </row>
    <row r="65" spans="2:17" x14ac:dyDescent="0.25">
      <c r="B65" s="735"/>
      <c r="C65" s="735"/>
      <c r="D65" s="735"/>
      <c r="E65" s="735"/>
      <c r="F65" s="735"/>
      <c r="G65" s="735"/>
      <c r="H65" s="735"/>
      <c r="I65" s="735"/>
      <c r="J65" s="735"/>
      <c r="K65" s="735"/>
      <c r="L65" s="735"/>
      <c r="M65" s="735"/>
      <c r="N65" s="735"/>
      <c r="O65" s="735"/>
      <c r="P65" s="735"/>
      <c r="Q65" s="735"/>
    </row>
    <row r="66" spans="2:17" x14ac:dyDescent="0.25">
      <c r="B66" s="705" t="s">
        <v>1500</v>
      </c>
      <c r="C66" s="735"/>
      <c r="D66" s="735"/>
      <c r="E66" s="735"/>
      <c r="F66" s="735"/>
      <c r="G66" s="735"/>
      <c r="H66" s="735"/>
      <c r="I66" s="735"/>
      <c r="J66" s="735"/>
      <c r="K66" s="735"/>
      <c r="L66" s="735"/>
      <c r="M66" s="735"/>
      <c r="N66" s="735"/>
      <c r="O66" s="735"/>
      <c r="P66" s="735"/>
      <c r="Q66" s="735"/>
    </row>
    <row r="67" spans="2:17" x14ac:dyDescent="0.25">
      <c r="B67" s="726"/>
      <c r="C67" s="727"/>
      <c r="D67" s="727"/>
      <c r="E67" s="727"/>
      <c r="F67" s="727"/>
      <c r="G67" s="727"/>
      <c r="H67" s="727"/>
      <c r="I67" s="727"/>
      <c r="J67" s="727"/>
      <c r="K67" s="727"/>
      <c r="L67" s="727"/>
      <c r="M67" s="727"/>
      <c r="N67" s="727"/>
      <c r="O67" s="727"/>
      <c r="P67" s="727"/>
      <c r="Q67" s="728"/>
    </row>
    <row r="68" spans="2:17" x14ac:dyDescent="0.25">
      <c r="B68" s="729"/>
      <c r="C68" s="730"/>
      <c r="D68" s="730"/>
      <c r="E68" s="730"/>
      <c r="F68" s="730"/>
      <c r="G68" s="730"/>
      <c r="H68" s="730"/>
      <c r="I68" s="730"/>
      <c r="J68" s="730"/>
      <c r="K68" s="730"/>
      <c r="L68" s="730"/>
      <c r="M68" s="730"/>
      <c r="N68" s="730"/>
      <c r="O68" s="730"/>
      <c r="P68" s="730"/>
      <c r="Q68" s="731"/>
    </row>
    <row r="69" spans="2:17" x14ac:dyDescent="0.25">
      <c r="B69" s="729"/>
      <c r="C69" s="730"/>
      <c r="D69" s="730"/>
      <c r="E69" s="730"/>
      <c r="F69" s="730"/>
      <c r="G69" s="730"/>
      <c r="H69" s="730"/>
      <c r="I69" s="730"/>
      <c r="J69" s="730"/>
      <c r="K69" s="730"/>
      <c r="L69" s="730"/>
      <c r="M69" s="730"/>
      <c r="N69" s="730"/>
      <c r="O69" s="730"/>
      <c r="P69" s="730"/>
      <c r="Q69" s="731"/>
    </row>
    <row r="70" spans="2:17" x14ac:dyDescent="0.25">
      <c r="B70" s="729"/>
      <c r="C70" s="730"/>
      <c r="D70" s="730"/>
      <c r="E70" s="730"/>
      <c r="F70" s="730"/>
      <c r="G70" s="730"/>
      <c r="H70" s="730"/>
      <c r="I70" s="730"/>
      <c r="J70" s="730"/>
      <c r="K70" s="730"/>
      <c r="L70" s="730"/>
      <c r="M70" s="730"/>
      <c r="N70" s="730"/>
      <c r="O70" s="730"/>
      <c r="P70" s="730"/>
      <c r="Q70" s="731"/>
    </row>
    <row r="71" spans="2:17" x14ac:dyDescent="0.25">
      <c r="B71" s="729"/>
      <c r="C71" s="730"/>
      <c r="D71" s="730"/>
      <c r="E71" s="730"/>
      <c r="F71" s="730"/>
      <c r="G71" s="730"/>
      <c r="H71" s="730"/>
      <c r="I71" s="730"/>
      <c r="J71" s="730"/>
      <c r="K71" s="730"/>
      <c r="L71" s="730"/>
      <c r="M71" s="730"/>
      <c r="N71" s="730"/>
      <c r="O71" s="730"/>
      <c r="P71" s="730"/>
      <c r="Q71" s="731"/>
    </row>
    <row r="72" spans="2:17" x14ac:dyDescent="0.25">
      <c r="B72" s="729"/>
      <c r="C72" s="730"/>
      <c r="D72" s="730"/>
      <c r="E72" s="730"/>
      <c r="F72" s="730"/>
      <c r="G72" s="730"/>
      <c r="H72" s="730"/>
      <c r="I72" s="730"/>
      <c r="J72" s="730"/>
      <c r="K72" s="730"/>
      <c r="L72" s="730"/>
      <c r="M72" s="730"/>
      <c r="N72" s="730"/>
      <c r="O72" s="730"/>
      <c r="P72" s="730"/>
      <c r="Q72" s="731"/>
    </row>
    <row r="73" spans="2:17" x14ac:dyDescent="0.25">
      <c r="B73" s="729"/>
      <c r="C73" s="730"/>
      <c r="D73" s="730"/>
      <c r="E73" s="730"/>
      <c r="F73" s="730"/>
      <c r="G73" s="730"/>
      <c r="H73" s="730"/>
      <c r="I73" s="730"/>
      <c r="J73" s="730"/>
      <c r="K73" s="730"/>
      <c r="L73" s="730"/>
      <c r="M73" s="730"/>
      <c r="N73" s="730"/>
      <c r="O73" s="730"/>
      <c r="P73" s="730"/>
      <c r="Q73" s="731"/>
    </row>
    <row r="74" spans="2:17" x14ac:dyDescent="0.25">
      <c r="B74" s="732"/>
      <c r="C74" s="733"/>
      <c r="D74" s="733"/>
      <c r="E74" s="733"/>
      <c r="F74" s="733"/>
      <c r="G74" s="733"/>
      <c r="H74" s="733"/>
      <c r="I74" s="733"/>
      <c r="J74" s="733"/>
      <c r="K74" s="733"/>
      <c r="L74" s="733"/>
      <c r="M74" s="733"/>
      <c r="N74" s="733"/>
      <c r="O74" s="733"/>
      <c r="P74" s="733"/>
      <c r="Q74" s="734"/>
    </row>
    <row r="75" spans="2:17" ht="7.95" customHeight="1" x14ac:dyDescent="0.25">
      <c r="B75" s="80"/>
      <c r="C75" s="80"/>
      <c r="D75" s="80"/>
      <c r="E75" s="80"/>
      <c r="F75" s="80"/>
      <c r="G75" s="80"/>
      <c r="H75" s="80"/>
      <c r="I75" s="80"/>
      <c r="J75" s="80"/>
      <c r="K75" s="80"/>
      <c r="L75" s="80"/>
      <c r="M75" s="80"/>
      <c r="N75" s="80"/>
      <c r="O75" s="80"/>
    </row>
    <row r="76" spans="2:17" ht="13.8" thickBot="1" x14ac:dyDescent="0.3">
      <c r="B76" s="90"/>
      <c r="C76" s="90"/>
      <c r="D76" s="90"/>
      <c r="E76" s="90"/>
      <c r="F76" s="90"/>
      <c r="G76" s="90"/>
      <c r="H76" s="90"/>
      <c r="I76" s="90"/>
      <c r="J76" s="90"/>
      <c r="K76" s="90"/>
      <c r="L76" s="90"/>
      <c r="M76" s="90"/>
      <c r="N76" s="90"/>
      <c r="O76" s="90"/>
      <c r="P76" s="90"/>
      <c r="Q76" s="90"/>
    </row>
    <row r="77" spans="2:17" ht="13.8" thickTop="1" x14ac:dyDescent="0.25">
      <c r="B77" s="550" t="str">
        <f>Guide!$C$29</f>
        <v>For year: 2023</v>
      </c>
      <c r="C77" s="540"/>
      <c r="Q77" s="31" t="s">
        <v>90</v>
      </c>
    </row>
  </sheetData>
  <sheetProtection algorithmName="SHA-512" hashValue="7fBq3IvWBtIkwt3MluK1xjDBMX4tW8Xv+tiKEhbVNhMvxtJwShY7MxcFhpoJSrCLJ612tS5bcy8mvzL2DOHhew==" saltValue="uoV0C0irGbTPh0ZEw7O6QA==" spinCount="100000" sheet="1" objects="1" scenarios="1"/>
  <mergeCells count="38">
    <mergeCell ref="I57:K57"/>
    <mergeCell ref="B67:Q74"/>
    <mergeCell ref="B66:Q66"/>
    <mergeCell ref="B57:E57"/>
    <mergeCell ref="B65:Q65"/>
    <mergeCell ref="P64:Q64"/>
    <mergeCell ref="B63:Q63"/>
    <mergeCell ref="H59:Q59"/>
    <mergeCell ref="N57:Q57"/>
    <mergeCell ref="D42:I42"/>
    <mergeCell ref="D44:I44"/>
    <mergeCell ref="H55:K55"/>
    <mergeCell ref="I51:Q51"/>
    <mergeCell ref="N46:Q46"/>
    <mergeCell ref="I49:Q49"/>
    <mergeCell ref="H53:J53"/>
    <mergeCell ref="M53:N53"/>
    <mergeCell ref="H46:I46"/>
    <mergeCell ref="M40:N40"/>
    <mergeCell ref="G35:H35"/>
    <mergeCell ref="C12:E12"/>
    <mergeCell ref="K14:Q14"/>
    <mergeCell ref="J35:M35"/>
    <mergeCell ref="C18:D18"/>
    <mergeCell ref="C16:D16"/>
    <mergeCell ref="D40:I40"/>
    <mergeCell ref="N35:Q35"/>
    <mergeCell ref="N31:Q31"/>
    <mergeCell ref="N33:Q33"/>
    <mergeCell ref="I33:M33"/>
    <mergeCell ref="C14:E14"/>
    <mergeCell ref="C10:D10"/>
    <mergeCell ref="G4:I4"/>
    <mergeCell ref="B1:Q1"/>
    <mergeCell ref="B2:Q2"/>
    <mergeCell ref="J4:N4"/>
    <mergeCell ref="G6:I6"/>
    <mergeCell ref="J6:N6"/>
  </mergeCells>
  <phoneticPr fontId="4" type="noConversion"/>
  <dataValidations count="1">
    <dataValidation type="list" allowBlank="1" showInputMessage="1" showErrorMessage="1" sqref="Q40" xr:uid="{00000000-0002-0000-0100-000000000000}">
      <formula1>"A,B,C"</formula1>
    </dataValidation>
  </dataValidations>
  <printOptions horizontalCentered="1"/>
  <pageMargins left="0.25" right="0.25" top="0.75" bottom="0.75" header="0.3" footer="0.3"/>
  <pageSetup scale="78" orientation="portrait"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Tables!$F$3:$F$4</xm:f>
          </x14:formula1>
          <xm:sqref>G35</xm:sqref>
        </x14:dataValidation>
        <x14:dataValidation type="list" allowBlank="1" showInputMessage="1" showErrorMessage="1" xr:uid="{00000000-0002-0000-0100-000002000000}">
          <x14:formula1>
            <xm:f>Tables!$D$2:$D$3</xm:f>
          </x14:formula1>
          <xm:sqref>G31</xm:sqref>
        </x14:dataValidation>
        <x14:dataValidation type="list" allowBlank="1" showInputMessage="1" showErrorMessage="1" xr:uid="{79518A64-A0B3-4A2A-BD6A-33C2CC8BFEA0}">
          <x14:formula1>
            <xm:f>Tables!$F$7:$F$9</xm:f>
          </x14:formula1>
          <xm:sqref>J6:N6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I348"/>
  <sheetViews>
    <sheetView workbookViewId="0">
      <selection activeCell="C5" sqref="C5"/>
    </sheetView>
  </sheetViews>
  <sheetFormatPr defaultColWidth="9" defaultRowHeight="13.2" x14ac:dyDescent="0.25"/>
  <cols>
    <col min="1" max="1" width="2.109375" style="290" customWidth="1"/>
    <col min="2" max="2" width="44.6640625" style="290" customWidth="1"/>
    <col min="3" max="3" width="10.44140625" style="290" customWidth="1"/>
    <col min="4" max="4" width="10.33203125" style="290"/>
    <col min="5" max="5" width="16.109375" style="290" customWidth="1"/>
    <col min="6" max="6" width="10.33203125" style="290"/>
    <col min="7" max="7" width="20.109375" style="290" customWidth="1"/>
    <col min="8" max="8" width="51.33203125" style="248" customWidth="1"/>
    <col min="9" max="9" width="13.44140625" style="31" customWidth="1"/>
    <col min="10" max="16384" width="9" style="31"/>
  </cols>
  <sheetData>
    <row r="1" spans="2:9" x14ac:dyDescent="0.25">
      <c r="B1" s="543">
        <f>'1'!J4</f>
        <v>0</v>
      </c>
      <c r="H1" s="544">
        <f>'1'!Q4</f>
        <v>0</v>
      </c>
    </row>
    <row r="2" spans="2:9" ht="15.6" x14ac:dyDescent="0.3">
      <c r="B2" s="413" t="s">
        <v>600</v>
      </c>
      <c r="D2" s="264"/>
      <c r="H2" s="533"/>
    </row>
    <row r="3" spans="2:9" ht="13.8" thickBot="1" x14ac:dyDescent="0.3">
      <c r="B3" s="414" t="s">
        <v>176</v>
      </c>
    </row>
    <row r="4" spans="2:9" ht="15" thickBot="1" x14ac:dyDescent="0.35">
      <c r="B4" s="415" t="s">
        <v>294</v>
      </c>
      <c r="C4" s="982" t="s">
        <v>451</v>
      </c>
      <c r="D4" s="983"/>
      <c r="E4" s="984" t="s">
        <v>452</v>
      </c>
      <c r="F4" s="984"/>
      <c r="G4" s="416" t="s">
        <v>453</v>
      </c>
      <c r="H4" s="534" t="s">
        <v>431</v>
      </c>
      <c r="I4" s="38"/>
    </row>
    <row r="5" spans="2:9" ht="14.4" x14ac:dyDescent="0.3">
      <c r="B5" s="417" t="s">
        <v>454</v>
      </c>
      <c r="C5" s="418"/>
      <c r="D5" s="419" t="s">
        <v>455</v>
      </c>
      <c r="E5" s="420"/>
      <c r="F5" s="419" t="s">
        <v>456</v>
      </c>
      <c r="G5" s="421">
        <f>ROUND(E5*C5,2)</f>
        <v>0</v>
      </c>
      <c r="H5" s="535"/>
    </row>
    <row r="6" spans="2:9" ht="14.4" x14ac:dyDescent="0.3">
      <c r="B6" s="417" t="s">
        <v>1245</v>
      </c>
      <c r="C6" s="418"/>
      <c r="D6" s="419" t="s">
        <v>455</v>
      </c>
      <c r="E6" s="420"/>
      <c r="F6" s="419" t="s">
        <v>456</v>
      </c>
      <c r="G6" s="421">
        <f>ROUND(E6*C6,2)</f>
        <v>0</v>
      </c>
      <c r="H6" s="535"/>
    </row>
    <row r="7" spans="2:9" ht="14.4" x14ac:dyDescent="0.3">
      <c r="B7" s="422" t="s">
        <v>457</v>
      </c>
      <c r="C7" s="418"/>
      <c r="D7" s="424" t="s">
        <v>458</v>
      </c>
      <c r="E7" s="425"/>
      <c r="F7" s="424" t="s">
        <v>459</v>
      </c>
      <c r="G7" s="426">
        <f t="shared" ref="G7:G29" si="0">ROUND(E7*C7,2)</f>
        <v>0</v>
      </c>
      <c r="H7" s="535"/>
    </row>
    <row r="8" spans="2:9" ht="14.4" x14ac:dyDescent="0.3">
      <c r="B8" s="422" t="s">
        <v>1246</v>
      </c>
      <c r="C8" s="418"/>
      <c r="D8" s="424" t="s">
        <v>458</v>
      </c>
      <c r="E8" s="425"/>
      <c r="F8" s="424" t="s">
        <v>459</v>
      </c>
      <c r="G8" s="426">
        <f t="shared" si="0"/>
        <v>0</v>
      </c>
      <c r="H8" s="535"/>
    </row>
    <row r="9" spans="2:9" ht="14.4" x14ac:dyDescent="0.3">
      <c r="B9" s="422" t="s">
        <v>462</v>
      </c>
      <c r="C9" s="418"/>
      <c r="D9" s="424" t="s">
        <v>460</v>
      </c>
      <c r="E9" s="425"/>
      <c r="F9" s="424" t="s">
        <v>461</v>
      </c>
      <c r="G9" s="426">
        <f t="shared" si="0"/>
        <v>0</v>
      </c>
      <c r="H9" s="535"/>
    </row>
    <row r="10" spans="2:9" ht="14.4" x14ac:dyDescent="0.3">
      <c r="B10" s="422" t="s">
        <v>1247</v>
      </c>
      <c r="C10" s="418"/>
      <c r="D10" s="424" t="s">
        <v>463</v>
      </c>
      <c r="E10" s="425"/>
      <c r="F10" s="424" t="s">
        <v>464</v>
      </c>
      <c r="G10" s="426">
        <f t="shared" si="0"/>
        <v>0</v>
      </c>
      <c r="H10" s="535"/>
    </row>
    <row r="11" spans="2:9" ht="14.4" x14ac:dyDescent="0.3">
      <c r="B11" s="422" t="s">
        <v>465</v>
      </c>
      <c r="C11" s="418"/>
      <c r="D11" s="424" t="s">
        <v>460</v>
      </c>
      <c r="E11" s="425"/>
      <c r="F11" s="424" t="s">
        <v>461</v>
      </c>
      <c r="G11" s="426">
        <f t="shared" si="0"/>
        <v>0</v>
      </c>
      <c r="H11" s="535"/>
    </row>
    <row r="12" spans="2:9" ht="14.4" x14ac:dyDescent="0.3">
      <c r="B12" s="422" t="s">
        <v>466</v>
      </c>
      <c r="C12" s="418"/>
      <c r="D12" s="424" t="s">
        <v>463</v>
      </c>
      <c r="E12" s="425"/>
      <c r="F12" s="424" t="s">
        <v>464</v>
      </c>
      <c r="G12" s="426">
        <f t="shared" si="0"/>
        <v>0</v>
      </c>
      <c r="H12" s="535"/>
    </row>
    <row r="13" spans="2:9" ht="14.4" x14ac:dyDescent="0.3">
      <c r="B13" s="422" t="s">
        <v>1248</v>
      </c>
      <c r="C13" s="418"/>
      <c r="D13" s="424" t="s">
        <v>463</v>
      </c>
      <c r="E13" s="425"/>
      <c r="F13" s="424" t="s">
        <v>464</v>
      </c>
      <c r="G13" s="426">
        <f t="shared" si="0"/>
        <v>0</v>
      </c>
      <c r="H13" s="535"/>
    </row>
    <row r="14" spans="2:9" ht="14.4" x14ac:dyDescent="0.3">
      <c r="B14" s="422" t="s">
        <v>467</v>
      </c>
      <c r="C14" s="418"/>
      <c r="D14" s="424" t="s">
        <v>460</v>
      </c>
      <c r="E14" s="425"/>
      <c r="F14" s="424" t="s">
        <v>461</v>
      </c>
      <c r="G14" s="426">
        <f t="shared" si="0"/>
        <v>0</v>
      </c>
      <c r="H14" s="535"/>
    </row>
    <row r="15" spans="2:9" ht="14.4" x14ac:dyDescent="0.3">
      <c r="B15" s="422" t="s">
        <v>468</v>
      </c>
      <c r="C15" s="418"/>
      <c r="D15" s="424" t="s">
        <v>463</v>
      </c>
      <c r="E15" s="425"/>
      <c r="F15" s="424" t="s">
        <v>464</v>
      </c>
      <c r="G15" s="426">
        <f t="shared" si="0"/>
        <v>0</v>
      </c>
      <c r="H15" s="535"/>
    </row>
    <row r="16" spans="2:9" ht="14.4" x14ac:dyDescent="0.3">
      <c r="B16" s="422" t="s">
        <v>469</v>
      </c>
      <c r="C16" s="418"/>
      <c r="D16" s="424" t="s">
        <v>460</v>
      </c>
      <c r="E16" s="425"/>
      <c r="F16" s="424" t="s">
        <v>461</v>
      </c>
      <c r="G16" s="426">
        <f t="shared" si="0"/>
        <v>0</v>
      </c>
      <c r="H16" s="535"/>
    </row>
    <row r="17" spans="2:8" ht="14.4" x14ac:dyDescent="0.3">
      <c r="B17" s="422" t="s">
        <v>470</v>
      </c>
      <c r="C17" s="418"/>
      <c r="D17" s="424" t="s">
        <v>460</v>
      </c>
      <c r="E17" s="425"/>
      <c r="F17" s="424" t="s">
        <v>461</v>
      </c>
      <c r="G17" s="426">
        <f t="shared" si="0"/>
        <v>0</v>
      </c>
      <c r="H17" s="535"/>
    </row>
    <row r="18" spans="2:8" ht="14.4" x14ac:dyDescent="0.3">
      <c r="B18" s="422" t="s">
        <v>471</v>
      </c>
      <c r="C18" s="418"/>
      <c r="D18" s="424" t="s">
        <v>472</v>
      </c>
      <c r="E18" s="425"/>
      <c r="F18" s="424" t="s">
        <v>473</v>
      </c>
      <c r="G18" s="426">
        <f t="shared" si="0"/>
        <v>0</v>
      </c>
      <c r="H18" s="535"/>
    </row>
    <row r="19" spans="2:8" ht="14.4" x14ac:dyDescent="0.3">
      <c r="B19" s="422" t="s">
        <v>479</v>
      </c>
      <c r="C19" s="418"/>
      <c r="D19" s="424" t="s">
        <v>480</v>
      </c>
      <c r="E19" s="425"/>
      <c r="F19" s="424" t="s">
        <v>481</v>
      </c>
      <c r="G19" s="426">
        <f t="shared" si="0"/>
        <v>0</v>
      </c>
      <c r="H19" s="535"/>
    </row>
    <row r="20" spans="2:8" ht="14.4" x14ac:dyDescent="0.3">
      <c r="B20" s="422" t="s">
        <v>482</v>
      </c>
      <c r="C20" s="418"/>
      <c r="D20" s="424" t="s">
        <v>480</v>
      </c>
      <c r="E20" s="425"/>
      <c r="F20" s="424" t="s">
        <v>481</v>
      </c>
      <c r="G20" s="426">
        <f t="shared" si="0"/>
        <v>0</v>
      </c>
      <c r="H20" s="535"/>
    </row>
    <row r="21" spans="2:8" ht="14.4" x14ac:dyDescent="0.3">
      <c r="B21" s="422" t="s">
        <v>483</v>
      </c>
      <c r="C21" s="418"/>
      <c r="D21" s="424" t="s">
        <v>460</v>
      </c>
      <c r="E21" s="425"/>
      <c r="F21" s="424" t="s">
        <v>461</v>
      </c>
      <c r="G21" s="426">
        <f t="shared" si="0"/>
        <v>0</v>
      </c>
      <c r="H21" s="535"/>
    </row>
    <row r="22" spans="2:8" ht="14.4" x14ac:dyDescent="0.3">
      <c r="B22" s="422" t="s">
        <v>179</v>
      </c>
      <c r="C22" s="418"/>
      <c r="D22" s="424" t="s">
        <v>480</v>
      </c>
      <c r="E22" s="425"/>
      <c r="F22" s="424" t="s">
        <v>481</v>
      </c>
      <c r="G22" s="426">
        <f t="shared" si="0"/>
        <v>0</v>
      </c>
      <c r="H22" s="535"/>
    </row>
    <row r="23" spans="2:8" ht="14.4" x14ac:dyDescent="0.3">
      <c r="B23" s="422" t="s">
        <v>1249</v>
      </c>
      <c r="C23" s="418"/>
      <c r="D23" s="424" t="s">
        <v>480</v>
      </c>
      <c r="E23" s="425"/>
      <c r="F23" s="424" t="s">
        <v>481</v>
      </c>
      <c r="G23" s="426">
        <f t="shared" si="0"/>
        <v>0</v>
      </c>
      <c r="H23" s="535"/>
    </row>
    <row r="24" spans="2:8" ht="14.4" x14ac:dyDescent="0.3">
      <c r="B24" s="422" t="s">
        <v>484</v>
      </c>
      <c r="C24" s="418"/>
      <c r="D24" s="424" t="s">
        <v>485</v>
      </c>
      <c r="E24" s="425"/>
      <c r="F24" s="424" t="s">
        <v>486</v>
      </c>
      <c r="G24" s="426">
        <f t="shared" si="0"/>
        <v>0</v>
      </c>
      <c r="H24" s="535"/>
    </row>
    <row r="25" spans="2:8" ht="14.4" x14ac:dyDescent="0.3">
      <c r="B25" s="427" t="s">
        <v>695</v>
      </c>
      <c r="C25" s="418"/>
      <c r="D25" s="428" t="s">
        <v>463</v>
      </c>
      <c r="E25" s="425"/>
      <c r="F25" s="428" t="s">
        <v>464</v>
      </c>
      <c r="G25" s="426">
        <f t="shared" si="0"/>
        <v>0</v>
      </c>
      <c r="H25" s="535"/>
    </row>
    <row r="26" spans="2:8" ht="14.4" x14ac:dyDescent="0.3">
      <c r="B26" s="427" t="s">
        <v>474</v>
      </c>
      <c r="C26" s="418"/>
      <c r="D26" s="428" t="s">
        <v>458</v>
      </c>
      <c r="E26" s="425"/>
      <c r="F26" s="428" t="s">
        <v>459</v>
      </c>
      <c r="G26" s="426">
        <f t="shared" si="0"/>
        <v>0</v>
      </c>
      <c r="H26" s="535"/>
    </row>
    <row r="27" spans="2:8" ht="14.4" x14ac:dyDescent="0.3">
      <c r="B27" s="427" t="s">
        <v>475</v>
      </c>
      <c r="C27" s="418"/>
      <c r="D27" s="428" t="s">
        <v>458</v>
      </c>
      <c r="E27" s="425"/>
      <c r="F27" s="428" t="s">
        <v>459</v>
      </c>
      <c r="G27" s="426">
        <f t="shared" si="0"/>
        <v>0</v>
      </c>
      <c r="H27" s="535"/>
    </row>
    <row r="28" spans="2:8" ht="14.4" x14ac:dyDescent="0.3">
      <c r="B28" s="429" t="s">
        <v>421</v>
      </c>
      <c r="C28" s="418"/>
      <c r="D28" s="423"/>
      <c r="E28" s="425"/>
      <c r="F28" s="423"/>
      <c r="G28" s="426">
        <f t="shared" si="0"/>
        <v>0</v>
      </c>
      <c r="H28" s="535"/>
    </row>
    <row r="29" spans="2:8" ht="14.4" x14ac:dyDescent="0.3">
      <c r="B29" s="429" t="s">
        <v>421</v>
      </c>
      <c r="C29" s="418"/>
      <c r="D29" s="423"/>
      <c r="E29" s="425"/>
      <c r="F29" s="423"/>
      <c r="G29" s="426">
        <f t="shared" si="0"/>
        <v>0</v>
      </c>
      <c r="H29" s="535"/>
    </row>
    <row r="30" spans="2:8" ht="14.4" x14ac:dyDescent="0.3">
      <c r="B30" s="430" t="s">
        <v>453</v>
      </c>
      <c r="C30" s="431"/>
      <c r="D30" s="431"/>
      <c r="E30" s="432"/>
      <c r="F30" s="433"/>
      <c r="G30" s="32">
        <f>SUM(G5:G29)</f>
        <v>0</v>
      </c>
      <c r="H30" s="535"/>
    </row>
    <row r="31" spans="2:8" ht="14.4" x14ac:dyDescent="0.3">
      <c r="B31" s="434" t="s">
        <v>1250</v>
      </c>
      <c r="C31" s="978" t="s">
        <v>451</v>
      </c>
      <c r="D31" s="979"/>
      <c r="E31" s="978" t="s">
        <v>452</v>
      </c>
      <c r="F31" s="979"/>
      <c r="G31" s="435" t="s">
        <v>453</v>
      </c>
      <c r="H31" s="535"/>
    </row>
    <row r="32" spans="2:8" ht="14.4" x14ac:dyDescent="0.3">
      <c r="B32" s="422" t="s">
        <v>705</v>
      </c>
      <c r="C32" s="423"/>
      <c r="D32" s="424" t="s">
        <v>455</v>
      </c>
      <c r="E32" s="425"/>
      <c r="F32" s="419" t="s">
        <v>456</v>
      </c>
      <c r="G32" s="426">
        <f t="shared" ref="G32:G47" si="1">ROUND(E32*C32,2)</f>
        <v>0</v>
      </c>
      <c r="H32" s="535"/>
    </row>
    <row r="33" spans="2:8" ht="14.4" x14ac:dyDescent="0.3">
      <c r="B33" s="422" t="s">
        <v>1251</v>
      </c>
      <c r="C33" s="423"/>
      <c r="D33" s="424" t="s">
        <v>455</v>
      </c>
      <c r="E33" s="425"/>
      <c r="F33" s="419" t="s">
        <v>456</v>
      </c>
      <c r="G33" s="426">
        <f t="shared" si="1"/>
        <v>0</v>
      </c>
      <c r="H33" s="535"/>
    </row>
    <row r="34" spans="2:8" ht="14.4" x14ac:dyDescent="0.3">
      <c r="B34" s="422" t="s">
        <v>1252</v>
      </c>
      <c r="C34" s="423"/>
      <c r="D34" s="424" t="s">
        <v>463</v>
      </c>
      <c r="E34" s="425"/>
      <c r="F34" s="424" t="s">
        <v>464</v>
      </c>
      <c r="G34" s="426">
        <f t="shared" si="1"/>
        <v>0</v>
      </c>
      <c r="H34" s="535"/>
    </row>
    <row r="35" spans="2:8" ht="14.4" x14ac:dyDescent="0.3">
      <c r="B35" s="422" t="s">
        <v>1253</v>
      </c>
      <c r="C35" s="423"/>
      <c r="D35" s="424" t="s">
        <v>463</v>
      </c>
      <c r="E35" s="425"/>
      <c r="F35" s="424" t="s">
        <v>464</v>
      </c>
      <c r="G35" s="426">
        <f t="shared" si="1"/>
        <v>0</v>
      </c>
      <c r="H35" s="535"/>
    </row>
    <row r="36" spans="2:8" ht="14.4" x14ac:dyDescent="0.3">
      <c r="B36" s="422" t="s">
        <v>1254</v>
      </c>
      <c r="C36" s="423"/>
      <c r="D36" s="424" t="s">
        <v>463</v>
      </c>
      <c r="E36" s="425"/>
      <c r="F36" s="424" t="s">
        <v>464</v>
      </c>
      <c r="G36" s="426">
        <f t="shared" si="1"/>
        <v>0</v>
      </c>
      <c r="H36" s="535"/>
    </row>
    <row r="37" spans="2:8" ht="14.4" x14ac:dyDescent="0.3">
      <c r="B37" s="422" t="s">
        <v>1255</v>
      </c>
      <c r="C37" s="423"/>
      <c r="D37" s="424" t="s">
        <v>463</v>
      </c>
      <c r="E37" s="425"/>
      <c r="F37" s="424" t="s">
        <v>464</v>
      </c>
      <c r="G37" s="426">
        <f t="shared" si="1"/>
        <v>0</v>
      </c>
      <c r="H37" s="535"/>
    </row>
    <row r="38" spans="2:8" ht="14.4" x14ac:dyDescent="0.3">
      <c r="B38" s="422" t="s">
        <v>1256</v>
      </c>
      <c r="C38" s="423"/>
      <c r="D38" s="424" t="s">
        <v>463</v>
      </c>
      <c r="E38" s="425"/>
      <c r="F38" s="424" t="s">
        <v>464</v>
      </c>
      <c r="G38" s="426">
        <f t="shared" si="1"/>
        <v>0</v>
      </c>
      <c r="H38" s="535"/>
    </row>
    <row r="39" spans="2:8" ht="14.4" x14ac:dyDescent="0.3">
      <c r="B39" s="422" t="s">
        <v>1257</v>
      </c>
      <c r="C39" s="423"/>
      <c r="D39" s="424" t="s">
        <v>463</v>
      </c>
      <c r="E39" s="425"/>
      <c r="F39" s="424" t="s">
        <v>464</v>
      </c>
      <c r="G39" s="426">
        <f t="shared" si="1"/>
        <v>0</v>
      </c>
      <c r="H39" s="535"/>
    </row>
    <row r="40" spans="2:8" ht="14.4" x14ac:dyDescent="0.3">
      <c r="B40" s="422" t="s">
        <v>1258</v>
      </c>
      <c r="C40" s="423"/>
      <c r="D40" s="424" t="s">
        <v>463</v>
      </c>
      <c r="E40" s="425"/>
      <c r="F40" s="424" t="s">
        <v>464</v>
      </c>
      <c r="G40" s="426">
        <f t="shared" si="1"/>
        <v>0</v>
      </c>
      <c r="H40" s="535"/>
    </row>
    <row r="41" spans="2:8" ht="14.4" x14ac:dyDescent="0.3">
      <c r="B41" s="422" t="s">
        <v>487</v>
      </c>
      <c r="C41" s="423"/>
      <c r="D41" s="424" t="s">
        <v>463</v>
      </c>
      <c r="E41" s="425"/>
      <c r="F41" s="424" t="s">
        <v>464</v>
      </c>
      <c r="G41" s="426">
        <f t="shared" si="1"/>
        <v>0</v>
      </c>
      <c r="H41" s="535"/>
    </row>
    <row r="42" spans="2:8" ht="14.4" x14ac:dyDescent="0.3">
      <c r="B42" s="422" t="s">
        <v>1352</v>
      </c>
      <c r="C42" s="423"/>
      <c r="D42" s="424" t="s">
        <v>477</v>
      </c>
      <c r="E42" s="425"/>
      <c r="F42" s="424" t="s">
        <v>478</v>
      </c>
      <c r="G42" s="426">
        <f t="shared" si="1"/>
        <v>0</v>
      </c>
      <c r="H42" s="535"/>
    </row>
    <row r="43" spans="2:8" ht="14.4" x14ac:dyDescent="0.3">
      <c r="B43" s="422" t="s">
        <v>1259</v>
      </c>
      <c r="C43" s="423"/>
      <c r="D43" s="424" t="s">
        <v>460</v>
      </c>
      <c r="E43" s="425"/>
      <c r="F43" s="424" t="s">
        <v>461</v>
      </c>
      <c r="G43" s="426">
        <f t="shared" si="1"/>
        <v>0</v>
      </c>
      <c r="H43" s="535"/>
    </row>
    <row r="44" spans="2:8" ht="14.4" x14ac:dyDescent="0.3">
      <c r="B44" s="422" t="s">
        <v>1260</v>
      </c>
      <c r="C44" s="423"/>
      <c r="D44" s="424" t="s">
        <v>460</v>
      </c>
      <c r="E44" s="425"/>
      <c r="F44" s="424" t="s">
        <v>461</v>
      </c>
      <c r="G44" s="426">
        <f t="shared" si="1"/>
        <v>0</v>
      </c>
      <c r="H44" s="535"/>
    </row>
    <row r="45" spans="2:8" ht="14.4" x14ac:dyDescent="0.3">
      <c r="B45" s="436" t="s">
        <v>1261</v>
      </c>
      <c r="C45" s="423"/>
      <c r="D45" s="437" t="s">
        <v>460</v>
      </c>
      <c r="E45" s="425"/>
      <c r="F45" s="437" t="s">
        <v>461</v>
      </c>
      <c r="G45" s="426">
        <f t="shared" si="1"/>
        <v>0</v>
      </c>
      <c r="H45" s="535"/>
    </row>
    <row r="46" spans="2:8" ht="14.4" x14ac:dyDescent="0.3">
      <c r="B46" s="429" t="s">
        <v>421</v>
      </c>
      <c r="C46" s="423"/>
      <c r="D46" s="423"/>
      <c r="E46" s="425"/>
      <c r="F46" s="423"/>
      <c r="G46" s="426">
        <f t="shared" si="1"/>
        <v>0</v>
      </c>
      <c r="H46" s="535"/>
    </row>
    <row r="47" spans="2:8" ht="14.4" x14ac:dyDescent="0.3">
      <c r="B47" s="429" t="s">
        <v>421</v>
      </c>
      <c r="C47" s="423"/>
      <c r="D47" s="423"/>
      <c r="E47" s="425"/>
      <c r="F47" s="423"/>
      <c r="G47" s="426">
        <f t="shared" si="1"/>
        <v>0</v>
      </c>
      <c r="H47" s="535"/>
    </row>
    <row r="48" spans="2:8" ht="14.4" x14ac:dyDescent="0.3">
      <c r="B48" s="430" t="s">
        <v>453</v>
      </c>
      <c r="C48" s="438"/>
      <c r="D48" s="438"/>
      <c r="E48" s="439"/>
      <c r="F48" s="440"/>
      <c r="G48" s="32">
        <f>SUM(G32:G47)</f>
        <v>0</v>
      </c>
      <c r="H48" s="535"/>
    </row>
    <row r="49" spans="2:8" ht="14.4" x14ac:dyDescent="0.3">
      <c r="B49" s="434" t="s">
        <v>1262</v>
      </c>
      <c r="C49" s="978" t="s">
        <v>451</v>
      </c>
      <c r="D49" s="979"/>
      <c r="E49" s="978" t="s">
        <v>452</v>
      </c>
      <c r="F49" s="979"/>
      <c r="G49" s="435" t="s">
        <v>453</v>
      </c>
      <c r="H49" s="535"/>
    </row>
    <row r="50" spans="2:8" ht="14.4" x14ac:dyDescent="0.3">
      <c r="B50" s="422" t="s">
        <v>1263</v>
      </c>
      <c r="C50" s="423"/>
      <c r="D50" s="424" t="s">
        <v>458</v>
      </c>
      <c r="E50" s="425"/>
      <c r="F50" s="424" t="s">
        <v>459</v>
      </c>
      <c r="G50" s="426">
        <f t="shared" ref="G50:G59" si="2">ROUND(E50*C50,2)</f>
        <v>0</v>
      </c>
      <c r="H50" s="535"/>
    </row>
    <row r="51" spans="2:8" ht="14.4" x14ac:dyDescent="0.3">
      <c r="B51" s="422" t="s">
        <v>1264</v>
      </c>
      <c r="C51" s="423"/>
      <c r="D51" s="424" t="s">
        <v>477</v>
      </c>
      <c r="E51" s="425"/>
      <c r="F51" s="424" t="s">
        <v>478</v>
      </c>
      <c r="G51" s="426">
        <f t="shared" si="2"/>
        <v>0</v>
      </c>
      <c r="H51" s="535"/>
    </row>
    <row r="52" spans="2:8" ht="14.4" x14ac:dyDescent="0.3">
      <c r="B52" s="532" t="s">
        <v>476</v>
      </c>
      <c r="C52" s="423"/>
      <c r="D52" s="424" t="s">
        <v>477</v>
      </c>
      <c r="E52" s="425"/>
      <c r="F52" s="424" t="s">
        <v>478</v>
      </c>
      <c r="G52" s="426">
        <f t="shared" si="2"/>
        <v>0</v>
      </c>
      <c r="H52" s="535"/>
    </row>
    <row r="53" spans="2:8" ht="14.4" x14ac:dyDescent="0.3">
      <c r="B53" s="441" t="s">
        <v>1265</v>
      </c>
      <c r="C53" s="423"/>
      <c r="D53" s="424" t="s">
        <v>458</v>
      </c>
      <c r="E53" s="425"/>
      <c r="F53" s="424" t="s">
        <v>459</v>
      </c>
      <c r="G53" s="426">
        <f t="shared" si="2"/>
        <v>0</v>
      </c>
      <c r="H53" s="535"/>
    </row>
    <row r="54" spans="2:8" ht="14.4" x14ac:dyDescent="0.3">
      <c r="B54" s="441" t="s">
        <v>1266</v>
      </c>
      <c r="C54" s="423"/>
      <c r="D54" s="424" t="s">
        <v>477</v>
      </c>
      <c r="E54" s="425"/>
      <c r="F54" s="424" t="s">
        <v>478</v>
      </c>
      <c r="G54" s="426">
        <f t="shared" si="2"/>
        <v>0</v>
      </c>
      <c r="H54" s="535"/>
    </row>
    <row r="55" spans="2:8" ht="14.4" x14ac:dyDescent="0.3">
      <c r="B55" s="441" t="s">
        <v>1267</v>
      </c>
      <c r="C55" s="423"/>
      <c r="D55" s="424" t="s">
        <v>477</v>
      </c>
      <c r="E55" s="425"/>
      <c r="F55" s="424" t="s">
        <v>478</v>
      </c>
      <c r="G55" s="426">
        <f t="shared" si="2"/>
        <v>0</v>
      </c>
      <c r="H55" s="535"/>
    </row>
    <row r="56" spans="2:8" ht="14.4" x14ac:dyDescent="0.3">
      <c r="B56" s="441" t="s">
        <v>1268</v>
      </c>
      <c r="C56" s="423"/>
      <c r="D56" s="424" t="s">
        <v>477</v>
      </c>
      <c r="E56" s="425"/>
      <c r="F56" s="424" t="s">
        <v>478</v>
      </c>
      <c r="G56" s="426">
        <f t="shared" si="2"/>
        <v>0</v>
      </c>
      <c r="H56" s="535"/>
    </row>
    <row r="57" spans="2:8" ht="14.4" x14ac:dyDescent="0.3">
      <c r="B57" s="427" t="s">
        <v>474</v>
      </c>
      <c r="C57" s="423"/>
      <c r="D57" s="428" t="s">
        <v>458</v>
      </c>
      <c r="E57" s="425"/>
      <c r="F57" s="428" t="s">
        <v>459</v>
      </c>
      <c r="G57" s="426">
        <f t="shared" si="2"/>
        <v>0</v>
      </c>
      <c r="H57" s="535"/>
    </row>
    <row r="58" spans="2:8" ht="14.4" x14ac:dyDescent="0.3">
      <c r="B58" s="429" t="s">
        <v>421</v>
      </c>
      <c r="C58" s="423"/>
      <c r="D58" s="423"/>
      <c r="E58" s="425"/>
      <c r="F58" s="423"/>
      <c r="G58" s="426">
        <f t="shared" si="2"/>
        <v>0</v>
      </c>
      <c r="H58" s="535"/>
    </row>
    <row r="59" spans="2:8" ht="14.4" x14ac:dyDescent="0.3">
      <c r="B59" s="429" t="s">
        <v>421</v>
      </c>
      <c r="C59" s="423"/>
      <c r="D59" s="423"/>
      <c r="E59" s="425"/>
      <c r="F59" s="423"/>
      <c r="G59" s="426">
        <f t="shared" si="2"/>
        <v>0</v>
      </c>
      <c r="H59" s="535"/>
    </row>
    <row r="60" spans="2:8" ht="14.4" x14ac:dyDescent="0.3">
      <c r="B60" s="430" t="s">
        <v>453</v>
      </c>
      <c r="C60" s="438"/>
      <c r="D60" s="438"/>
      <c r="E60" s="439"/>
      <c r="F60" s="440"/>
      <c r="G60" s="32">
        <f>SUM(G50:G59)</f>
        <v>0</v>
      </c>
      <c r="H60" s="535"/>
    </row>
    <row r="61" spans="2:8" ht="14.4" x14ac:dyDescent="0.3">
      <c r="B61" s="442" t="s">
        <v>488</v>
      </c>
      <c r="C61" s="978" t="s">
        <v>451</v>
      </c>
      <c r="D61" s="979"/>
      <c r="E61" s="978" t="s">
        <v>452</v>
      </c>
      <c r="F61" s="979"/>
      <c r="G61" s="435" t="s">
        <v>453</v>
      </c>
      <c r="H61" s="535"/>
    </row>
    <row r="62" spans="2:8" ht="14.4" x14ac:dyDescent="0.3">
      <c r="B62" s="443" t="s">
        <v>200</v>
      </c>
      <c r="C62" s="423"/>
      <c r="D62" s="445" t="s">
        <v>477</v>
      </c>
      <c r="E62" s="425"/>
      <c r="F62" s="445" t="s">
        <v>478</v>
      </c>
      <c r="G62" s="426">
        <f t="shared" ref="G62:G68" si="3">ROUND(E62*C62,2)</f>
        <v>0</v>
      </c>
      <c r="H62" s="535"/>
    </row>
    <row r="63" spans="2:8" ht="14.4" x14ac:dyDescent="0.3">
      <c r="B63" s="443" t="s">
        <v>489</v>
      </c>
      <c r="C63" s="423"/>
      <c r="D63" s="445" t="s">
        <v>477</v>
      </c>
      <c r="E63" s="425"/>
      <c r="F63" s="445" t="s">
        <v>478</v>
      </c>
      <c r="G63" s="426">
        <f>ROUND(E63*C63,2)</f>
        <v>0</v>
      </c>
      <c r="H63" s="535"/>
    </row>
    <row r="64" spans="2:8" ht="14.4" x14ac:dyDescent="0.3">
      <c r="B64" s="443" t="s">
        <v>1269</v>
      </c>
      <c r="C64" s="423"/>
      <c r="D64" s="445" t="s">
        <v>1270</v>
      </c>
      <c r="E64" s="425"/>
      <c r="F64" s="445" t="s">
        <v>1271</v>
      </c>
      <c r="G64" s="426">
        <f>ROUND(E64*C64,2)</f>
        <v>0</v>
      </c>
      <c r="H64" s="535"/>
    </row>
    <row r="65" spans="2:8" ht="14.4" x14ac:dyDescent="0.3">
      <c r="B65" s="436" t="s">
        <v>386</v>
      </c>
      <c r="C65" s="423"/>
      <c r="D65" s="437" t="s">
        <v>477</v>
      </c>
      <c r="E65" s="425"/>
      <c r="F65" s="437" t="s">
        <v>478</v>
      </c>
      <c r="G65" s="426">
        <f t="shared" si="3"/>
        <v>0</v>
      </c>
      <c r="H65" s="535"/>
    </row>
    <row r="66" spans="2:8" ht="14.4" x14ac:dyDescent="0.3">
      <c r="B66" s="436" t="s">
        <v>387</v>
      </c>
      <c r="C66" s="423"/>
      <c r="D66" s="437" t="s">
        <v>477</v>
      </c>
      <c r="E66" s="425"/>
      <c r="F66" s="437" t="s">
        <v>478</v>
      </c>
      <c r="G66" s="426">
        <f t="shared" si="3"/>
        <v>0</v>
      </c>
      <c r="H66" s="535"/>
    </row>
    <row r="67" spans="2:8" ht="14.4" x14ac:dyDescent="0.3">
      <c r="B67" s="429" t="s">
        <v>421</v>
      </c>
      <c r="C67" s="423"/>
      <c r="D67" s="444"/>
      <c r="E67" s="425"/>
      <c r="F67" s="444"/>
      <c r="G67" s="426">
        <f t="shared" si="3"/>
        <v>0</v>
      </c>
      <c r="H67" s="535"/>
    </row>
    <row r="68" spans="2:8" ht="14.4" x14ac:dyDescent="0.3">
      <c r="B68" s="429" t="s">
        <v>421</v>
      </c>
      <c r="C68" s="423"/>
      <c r="D68" s="444"/>
      <c r="E68" s="425"/>
      <c r="F68" s="444"/>
      <c r="G68" s="426">
        <f t="shared" si="3"/>
        <v>0</v>
      </c>
      <c r="H68" s="535"/>
    </row>
    <row r="69" spans="2:8" ht="14.4" x14ac:dyDescent="0.3">
      <c r="B69" s="446" t="s">
        <v>453</v>
      </c>
      <c r="C69" s="447"/>
      <c r="D69" s="447"/>
      <c r="E69" s="447"/>
      <c r="F69" s="448"/>
      <c r="G69" s="28">
        <f>SUM(G62:G68)</f>
        <v>0</v>
      </c>
      <c r="H69" s="535"/>
    </row>
    <row r="70" spans="2:8" ht="14.4" x14ac:dyDescent="0.3">
      <c r="B70" s="442" t="s">
        <v>490</v>
      </c>
      <c r="C70" s="978" t="s">
        <v>451</v>
      </c>
      <c r="D70" s="979"/>
      <c r="E70" s="978" t="s">
        <v>452</v>
      </c>
      <c r="F70" s="979"/>
      <c r="G70" s="435" t="s">
        <v>453</v>
      </c>
      <c r="H70" s="535"/>
    </row>
    <row r="71" spans="2:8" ht="14.4" x14ac:dyDescent="0.3">
      <c r="B71" s="443" t="s">
        <v>1272</v>
      </c>
      <c r="C71" s="423"/>
      <c r="D71" s="445" t="s">
        <v>1270</v>
      </c>
      <c r="E71" s="425"/>
      <c r="F71" s="445" t="s">
        <v>1271</v>
      </c>
      <c r="G71" s="426">
        <f t="shared" ref="G71:G78" si="4">ROUND(E71*C71,2)</f>
        <v>0</v>
      </c>
      <c r="H71" s="535"/>
    </row>
    <row r="72" spans="2:8" ht="14.4" x14ac:dyDescent="0.3">
      <c r="B72" s="443" t="s">
        <v>1273</v>
      </c>
      <c r="C72" s="423"/>
      <c r="D72" s="445" t="s">
        <v>1270</v>
      </c>
      <c r="E72" s="425"/>
      <c r="F72" s="445" t="s">
        <v>1271</v>
      </c>
      <c r="G72" s="426">
        <f t="shared" si="4"/>
        <v>0</v>
      </c>
      <c r="H72" s="535"/>
    </row>
    <row r="73" spans="2:8" ht="14.4" x14ac:dyDescent="0.3">
      <c r="B73" s="443" t="s">
        <v>1274</v>
      </c>
      <c r="C73" s="423"/>
      <c r="D73" s="445" t="s">
        <v>460</v>
      </c>
      <c r="E73" s="425"/>
      <c r="F73" s="445" t="s">
        <v>461</v>
      </c>
      <c r="G73" s="426">
        <f t="shared" si="4"/>
        <v>0</v>
      </c>
      <c r="H73" s="535"/>
    </row>
    <row r="74" spans="2:8" ht="14.4" x14ac:dyDescent="0.3">
      <c r="B74" s="443" t="s">
        <v>491</v>
      </c>
      <c r="C74" s="423"/>
      <c r="D74" s="445" t="s">
        <v>463</v>
      </c>
      <c r="E74" s="425"/>
      <c r="F74" s="445" t="s">
        <v>464</v>
      </c>
      <c r="G74" s="426">
        <f t="shared" si="4"/>
        <v>0</v>
      </c>
      <c r="H74" s="535"/>
    </row>
    <row r="75" spans="2:8" ht="14.4" x14ac:dyDescent="0.3">
      <c r="B75" s="443" t="s">
        <v>1275</v>
      </c>
      <c r="C75" s="423"/>
      <c r="D75" s="445" t="s">
        <v>463</v>
      </c>
      <c r="E75" s="425"/>
      <c r="F75" s="445" t="s">
        <v>464</v>
      </c>
      <c r="G75" s="426">
        <f t="shared" si="4"/>
        <v>0</v>
      </c>
      <c r="H75" s="535"/>
    </row>
    <row r="76" spans="2:8" ht="14.4" x14ac:dyDescent="0.3">
      <c r="B76" s="436" t="s">
        <v>388</v>
      </c>
      <c r="C76" s="423"/>
      <c r="D76" s="437" t="s">
        <v>460</v>
      </c>
      <c r="E76" s="425"/>
      <c r="F76" s="437" t="s">
        <v>461</v>
      </c>
      <c r="G76" s="426">
        <f>ROUND(E76*C76,2)</f>
        <v>0</v>
      </c>
      <c r="H76" s="535"/>
    </row>
    <row r="77" spans="2:8" ht="14.4" x14ac:dyDescent="0.3">
      <c r="B77" s="429" t="s">
        <v>421</v>
      </c>
      <c r="C77" s="423"/>
      <c r="D77" s="444"/>
      <c r="E77" s="425"/>
      <c r="F77" s="444"/>
      <c r="G77" s="426">
        <f t="shared" si="4"/>
        <v>0</v>
      </c>
      <c r="H77" s="535"/>
    </row>
    <row r="78" spans="2:8" ht="14.4" x14ac:dyDescent="0.3">
      <c r="B78" s="429" t="s">
        <v>421</v>
      </c>
      <c r="C78" s="423"/>
      <c r="D78" s="444"/>
      <c r="E78" s="425"/>
      <c r="F78" s="444"/>
      <c r="G78" s="426">
        <f t="shared" si="4"/>
        <v>0</v>
      </c>
      <c r="H78" s="535"/>
    </row>
    <row r="79" spans="2:8" ht="14.4" x14ac:dyDescent="0.3">
      <c r="B79" s="446" t="s">
        <v>453</v>
      </c>
      <c r="C79" s="447"/>
      <c r="D79" s="447"/>
      <c r="E79" s="447"/>
      <c r="F79" s="448"/>
      <c r="G79" s="29">
        <f>SUM(G71:G78)</f>
        <v>0</v>
      </c>
      <c r="H79" s="535"/>
    </row>
    <row r="80" spans="2:8" ht="14.4" x14ac:dyDescent="0.3">
      <c r="B80" s="442" t="s">
        <v>521</v>
      </c>
      <c r="C80" s="978" t="s">
        <v>451</v>
      </c>
      <c r="D80" s="979"/>
      <c r="E80" s="978" t="s">
        <v>452</v>
      </c>
      <c r="F80" s="979"/>
      <c r="G80" s="435" t="s">
        <v>453</v>
      </c>
      <c r="H80" s="535"/>
    </row>
    <row r="81" spans="2:8" ht="14.4" x14ac:dyDescent="0.3">
      <c r="B81" s="443" t="s">
        <v>679</v>
      </c>
      <c r="C81" s="423"/>
      <c r="D81" s="445" t="s">
        <v>477</v>
      </c>
      <c r="E81" s="425"/>
      <c r="F81" s="445" t="s">
        <v>478</v>
      </c>
      <c r="G81" s="426">
        <f t="shared" ref="G81:G95" si="5">ROUND(E81*C81,2)</f>
        <v>0</v>
      </c>
      <c r="H81" s="535"/>
    </row>
    <row r="82" spans="2:8" ht="14.4" x14ac:dyDescent="0.3">
      <c r="B82" s="443" t="s">
        <v>180</v>
      </c>
      <c r="C82" s="423"/>
      <c r="D82" s="445" t="s">
        <v>477</v>
      </c>
      <c r="E82" s="425"/>
      <c r="F82" s="445" t="s">
        <v>478</v>
      </c>
      <c r="G82" s="426">
        <f t="shared" si="5"/>
        <v>0</v>
      </c>
      <c r="H82" s="535"/>
    </row>
    <row r="83" spans="2:8" ht="14.4" x14ac:dyDescent="0.3">
      <c r="B83" s="443" t="s">
        <v>183</v>
      </c>
      <c r="C83" s="423"/>
      <c r="D83" s="445" t="s">
        <v>477</v>
      </c>
      <c r="E83" s="425"/>
      <c r="F83" s="445" t="s">
        <v>478</v>
      </c>
      <c r="G83" s="426">
        <f t="shared" si="5"/>
        <v>0</v>
      </c>
      <c r="H83" s="535"/>
    </row>
    <row r="84" spans="2:8" ht="14.4" x14ac:dyDescent="0.3">
      <c r="B84" s="443" t="s">
        <v>1276</v>
      </c>
      <c r="C84" s="423"/>
      <c r="D84" s="445" t="s">
        <v>477</v>
      </c>
      <c r="E84" s="425"/>
      <c r="F84" s="445" t="s">
        <v>478</v>
      </c>
      <c r="G84" s="426">
        <f t="shared" si="5"/>
        <v>0</v>
      </c>
      <c r="H84" s="535"/>
    </row>
    <row r="85" spans="2:8" ht="14.4" x14ac:dyDescent="0.3">
      <c r="B85" s="443" t="s">
        <v>492</v>
      </c>
      <c r="C85" s="423"/>
      <c r="D85" s="445" t="s">
        <v>477</v>
      </c>
      <c r="E85" s="425"/>
      <c r="F85" s="445" t="s">
        <v>478</v>
      </c>
      <c r="G85" s="426">
        <f t="shared" si="5"/>
        <v>0</v>
      </c>
      <c r="H85" s="535"/>
    </row>
    <row r="86" spans="2:8" ht="14.4" x14ac:dyDescent="0.3">
      <c r="B86" s="443" t="s">
        <v>202</v>
      </c>
      <c r="C86" s="423"/>
      <c r="D86" s="445" t="s">
        <v>477</v>
      </c>
      <c r="E86" s="425"/>
      <c r="F86" s="445" t="s">
        <v>478</v>
      </c>
      <c r="G86" s="426">
        <f t="shared" si="5"/>
        <v>0</v>
      </c>
      <c r="H86" s="535"/>
    </row>
    <row r="87" spans="2:8" ht="14.4" x14ac:dyDescent="0.3">
      <c r="B87" s="443" t="s">
        <v>1277</v>
      </c>
      <c r="C87" s="423"/>
      <c r="D87" s="445" t="s">
        <v>477</v>
      </c>
      <c r="E87" s="425"/>
      <c r="F87" s="445" t="s">
        <v>478</v>
      </c>
      <c r="G87" s="426">
        <f t="shared" si="5"/>
        <v>0</v>
      </c>
      <c r="H87" s="535"/>
    </row>
    <row r="88" spans="2:8" ht="14.4" x14ac:dyDescent="0.3">
      <c r="B88" s="443" t="s">
        <v>203</v>
      </c>
      <c r="C88" s="423"/>
      <c r="D88" s="445" t="s">
        <v>477</v>
      </c>
      <c r="E88" s="425"/>
      <c r="F88" s="445" t="s">
        <v>478</v>
      </c>
      <c r="G88" s="426">
        <f t="shared" si="5"/>
        <v>0</v>
      </c>
      <c r="H88" s="535"/>
    </row>
    <row r="89" spans="2:8" ht="14.4" x14ac:dyDescent="0.3">
      <c r="B89" s="443" t="s">
        <v>201</v>
      </c>
      <c r="C89" s="423"/>
      <c r="D89" s="445" t="s">
        <v>477</v>
      </c>
      <c r="E89" s="425"/>
      <c r="F89" s="445" t="s">
        <v>478</v>
      </c>
      <c r="G89" s="426">
        <f t="shared" si="5"/>
        <v>0</v>
      </c>
      <c r="H89" s="535"/>
    </row>
    <row r="90" spans="2:8" ht="14.4" x14ac:dyDescent="0.3">
      <c r="B90" s="443" t="s">
        <v>1278</v>
      </c>
      <c r="C90" s="423"/>
      <c r="D90" s="445" t="s">
        <v>477</v>
      </c>
      <c r="E90" s="425"/>
      <c r="F90" s="445" t="s">
        <v>478</v>
      </c>
      <c r="G90" s="426">
        <f t="shared" si="5"/>
        <v>0</v>
      </c>
      <c r="H90" s="535"/>
    </row>
    <row r="91" spans="2:8" ht="14.4" x14ac:dyDescent="0.3">
      <c r="B91" s="443" t="s">
        <v>1279</v>
      </c>
      <c r="C91" s="423"/>
      <c r="D91" s="445" t="s">
        <v>477</v>
      </c>
      <c r="E91" s="425"/>
      <c r="F91" s="445" t="s">
        <v>478</v>
      </c>
      <c r="G91" s="426">
        <f t="shared" si="5"/>
        <v>0</v>
      </c>
      <c r="H91" s="535"/>
    </row>
    <row r="92" spans="2:8" ht="14.4" x14ac:dyDescent="0.3">
      <c r="B92" s="436" t="s">
        <v>389</v>
      </c>
      <c r="C92" s="423"/>
      <c r="D92" s="437" t="s">
        <v>477</v>
      </c>
      <c r="E92" s="425"/>
      <c r="F92" s="437" t="s">
        <v>478</v>
      </c>
      <c r="G92" s="426">
        <f>ROUND(E92*C92,2)</f>
        <v>0</v>
      </c>
      <c r="H92" s="535"/>
    </row>
    <row r="93" spans="2:8" ht="14.4" x14ac:dyDescent="0.3">
      <c r="B93" s="436" t="s">
        <v>390</v>
      </c>
      <c r="C93" s="423"/>
      <c r="D93" s="437" t="s">
        <v>477</v>
      </c>
      <c r="E93" s="425"/>
      <c r="F93" s="437" t="s">
        <v>478</v>
      </c>
      <c r="G93" s="426">
        <f>ROUND(E93*C93,2)</f>
        <v>0</v>
      </c>
      <c r="H93" s="535"/>
    </row>
    <row r="94" spans="2:8" ht="14.4" x14ac:dyDescent="0.3">
      <c r="B94" s="429" t="s">
        <v>421</v>
      </c>
      <c r="C94" s="423"/>
      <c r="D94" s="444"/>
      <c r="E94" s="425"/>
      <c r="F94" s="444"/>
      <c r="G94" s="426">
        <f t="shared" si="5"/>
        <v>0</v>
      </c>
      <c r="H94" s="535"/>
    </row>
    <row r="95" spans="2:8" ht="14.4" x14ac:dyDescent="0.3">
      <c r="B95" s="429" t="s">
        <v>421</v>
      </c>
      <c r="C95" s="423"/>
      <c r="D95" s="444"/>
      <c r="E95" s="425"/>
      <c r="F95" s="444"/>
      <c r="G95" s="426">
        <f t="shared" si="5"/>
        <v>0</v>
      </c>
      <c r="H95" s="535"/>
    </row>
    <row r="96" spans="2:8" ht="14.4" x14ac:dyDescent="0.3">
      <c r="B96" s="446" t="s">
        <v>453</v>
      </c>
      <c r="C96" s="447"/>
      <c r="D96" s="447"/>
      <c r="E96" s="449"/>
      <c r="F96" s="448"/>
      <c r="G96" s="29">
        <f>SUM(G81:G95)</f>
        <v>0</v>
      </c>
      <c r="H96" s="535"/>
    </row>
    <row r="97" spans="2:8" ht="14.4" x14ac:dyDescent="0.3">
      <c r="B97" s="450" t="s">
        <v>522</v>
      </c>
      <c r="C97" s="978" t="s">
        <v>451</v>
      </c>
      <c r="D97" s="979"/>
      <c r="E97" s="978" t="s">
        <v>452</v>
      </c>
      <c r="F97" s="979"/>
      <c r="G97" s="435" t="s">
        <v>453</v>
      </c>
      <c r="H97" s="535"/>
    </row>
    <row r="98" spans="2:8" ht="14.4" x14ac:dyDescent="0.3">
      <c r="B98" s="451" t="s">
        <v>678</v>
      </c>
      <c r="C98" s="423"/>
      <c r="D98" s="453" t="s">
        <v>463</v>
      </c>
      <c r="E98" s="425"/>
      <c r="F98" s="453" t="s">
        <v>464</v>
      </c>
      <c r="G98" s="426">
        <f t="shared" ref="G98:G109" si="6">ROUND(E98*C98,2)</f>
        <v>0</v>
      </c>
      <c r="H98" s="535"/>
    </row>
    <row r="99" spans="2:8" ht="14.4" x14ac:dyDescent="0.3">
      <c r="B99" s="451" t="s">
        <v>181</v>
      </c>
      <c r="C99" s="423"/>
      <c r="D99" s="453" t="s">
        <v>463</v>
      </c>
      <c r="E99" s="425"/>
      <c r="F99" s="453" t="s">
        <v>464</v>
      </c>
      <c r="G99" s="426">
        <f t="shared" si="6"/>
        <v>0</v>
      </c>
      <c r="H99" s="535"/>
    </row>
    <row r="100" spans="2:8" ht="14.4" x14ac:dyDescent="0.3">
      <c r="B100" s="451" t="s">
        <v>1280</v>
      </c>
      <c r="C100" s="423"/>
      <c r="D100" s="453" t="s">
        <v>460</v>
      </c>
      <c r="E100" s="425"/>
      <c r="F100" s="453" t="s">
        <v>461</v>
      </c>
      <c r="G100" s="426">
        <f t="shared" si="6"/>
        <v>0</v>
      </c>
      <c r="H100" s="535"/>
    </row>
    <row r="101" spans="2:8" ht="14.4" x14ac:dyDescent="0.3">
      <c r="B101" s="451" t="s">
        <v>1281</v>
      </c>
      <c r="C101" s="423"/>
      <c r="D101" s="453" t="s">
        <v>460</v>
      </c>
      <c r="E101" s="425"/>
      <c r="F101" s="453" t="s">
        <v>461</v>
      </c>
      <c r="G101" s="426">
        <f t="shared" si="6"/>
        <v>0</v>
      </c>
      <c r="H101" s="535"/>
    </row>
    <row r="102" spans="2:8" ht="14.4" x14ac:dyDescent="0.3">
      <c r="B102" s="451" t="s">
        <v>1282</v>
      </c>
      <c r="C102" s="423"/>
      <c r="D102" s="453" t="s">
        <v>460</v>
      </c>
      <c r="E102" s="425"/>
      <c r="F102" s="453" t="s">
        <v>461</v>
      </c>
      <c r="G102" s="426">
        <f t="shared" si="6"/>
        <v>0</v>
      </c>
      <c r="H102" s="535"/>
    </row>
    <row r="103" spans="2:8" ht="14.4" x14ac:dyDescent="0.3">
      <c r="B103" s="451" t="s">
        <v>1283</v>
      </c>
      <c r="C103" s="423"/>
      <c r="D103" s="453" t="s">
        <v>460</v>
      </c>
      <c r="E103" s="425"/>
      <c r="F103" s="453" t="s">
        <v>461</v>
      </c>
      <c r="G103" s="426">
        <f t="shared" si="6"/>
        <v>0</v>
      </c>
      <c r="H103" s="535"/>
    </row>
    <row r="104" spans="2:8" ht="14.4" x14ac:dyDescent="0.3">
      <c r="B104" s="451" t="s">
        <v>182</v>
      </c>
      <c r="C104" s="423"/>
      <c r="D104" s="453" t="s">
        <v>460</v>
      </c>
      <c r="E104" s="425"/>
      <c r="F104" s="453" t="s">
        <v>461</v>
      </c>
      <c r="G104" s="426">
        <f t="shared" si="6"/>
        <v>0</v>
      </c>
      <c r="H104" s="535"/>
    </row>
    <row r="105" spans="2:8" ht="14.4" x14ac:dyDescent="0.3">
      <c r="B105" s="451" t="s">
        <v>1284</v>
      </c>
      <c r="C105" s="423"/>
      <c r="D105" s="453" t="s">
        <v>477</v>
      </c>
      <c r="E105" s="425"/>
      <c r="F105" s="453" t="s">
        <v>478</v>
      </c>
      <c r="G105" s="426">
        <f t="shared" si="6"/>
        <v>0</v>
      </c>
      <c r="H105" s="535"/>
    </row>
    <row r="106" spans="2:8" ht="14.4" x14ac:dyDescent="0.3">
      <c r="B106" s="454" t="s">
        <v>391</v>
      </c>
      <c r="C106" s="423"/>
      <c r="D106" s="455" t="s">
        <v>460</v>
      </c>
      <c r="E106" s="425"/>
      <c r="F106" s="455" t="s">
        <v>461</v>
      </c>
      <c r="G106" s="426">
        <f t="shared" si="6"/>
        <v>0</v>
      </c>
      <c r="H106" s="535"/>
    </row>
    <row r="107" spans="2:8" ht="14.4" x14ac:dyDescent="0.3">
      <c r="B107" s="454" t="s">
        <v>392</v>
      </c>
      <c r="C107" s="423"/>
      <c r="D107" s="455" t="s">
        <v>463</v>
      </c>
      <c r="E107" s="425"/>
      <c r="F107" s="455" t="s">
        <v>464</v>
      </c>
      <c r="G107" s="426">
        <f t="shared" si="6"/>
        <v>0</v>
      </c>
      <c r="H107" s="535"/>
    </row>
    <row r="108" spans="2:8" ht="14.4" x14ac:dyDescent="0.3">
      <c r="B108" s="429" t="s">
        <v>421</v>
      </c>
      <c r="C108" s="423"/>
      <c r="D108" s="452"/>
      <c r="E108" s="425"/>
      <c r="F108" s="452"/>
      <c r="G108" s="426">
        <f t="shared" si="6"/>
        <v>0</v>
      </c>
      <c r="H108" s="535"/>
    </row>
    <row r="109" spans="2:8" ht="14.4" x14ac:dyDescent="0.3">
      <c r="B109" s="429" t="s">
        <v>421</v>
      </c>
      <c r="C109" s="423"/>
      <c r="D109" s="452"/>
      <c r="E109" s="425"/>
      <c r="F109" s="452"/>
      <c r="G109" s="426">
        <f t="shared" si="6"/>
        <v>0</v>
      </c>
      <c r="H109" s="535"/>
    </row>
    <row r="110" spans="2:8" ht="14.4" x14ac:dyDescent="0.3">
      <c r="B110" s="456" t="s">
        <v>453</v>
      </c>
      <c r="C110" s="457"/>
      <c r="D110" s="457"/>
      <c r="E110" s="458"/>
      <c r="F110" s="459"/>
      <c r="G110" s="460">
        <f>SUM(G98:G109)</f>
        <v>0</v>
      </c>
      <c r="H110" s="535"/>
    </row>
    <row r="111" spans="2:8" ht="14.4" x14ac:dyDescent="0.3">
      <c r="B111" s="450" t="s">
        <v>493</v>
      </c>
      <c r="C111" s="978" t="s">
        <v>451</v>
      </c>
      <c r="D111" s="979"/>
      <c r="E111" s="978" t="s">
        <v>452</v>
      </c>
      <c r="F111" s="979"/>
      <c r="G111" s="435" t="s">
        <v>453</v>
      </c>
      <c r="H111" s="535"/>
    </row>
    <row r="112" spans="2:8" ht="14.4" x14ac:dyDescent="0.3">
      <c r="B112" s="451" t="s">
        <v>175</v>
      </c>
      <c r="C112" s="423"/>
      <c r="D112" s="453" t="s">
        <v>477</v>
      </c>
      <c r="E112" s="425"/>
      <c r="F112" s="453" t="s">
        <v>478</v>
      </c>
      <c r="G112" s="426">
        <f t="shared" ref="G112:G119" si="7">ROUND(E112*C112,2)</f>
        <v>0</v>
      </c>
      <c r="H112" s="535"/>
    </row>
    <row r="113" spans="2:8" ht="14.4" x14ac:dyDescent="0.3">
      <c r="B113" s="451" t="s">
        <v>177</v>
      </c>
      <c r="C113" s="423"/>
      <c r="D113" s="453" t="s">
        <v>477</v>
      </c>
      <c r="E113" s="425"/>
      <c r="F113" s="453" t="s">
        <v>478</v>
      </c>
      <c r="G113" s="426">
        <f t="shared" si="7"/>
        <v>0</v>
      </c>
      <c r="H113" s="535"/>
    </row>
    <row r="114" spans="2:8" ht="14.4" x14ac:dyDescent="0.3">
      <c r="B114" s="451" t="s">
        <v>430</v>
      </c>
      <c r="C114" s="423"/>
      <c r="D114" s="453" t="s">
        <v>477</v>
      </c>
      <c r="E114" s="425"/>
      <c r="F114" s="453" t="s">
        <v>478</v>
      </c>
      <c r="G114" s="426">
        <f t="shared" si="7"/>
        <v>0</v>
      </c>
      <c r="H114" s="535"/>
    </row>
    <row r="115" spans="2:8" ht="14.4" x14ac:dyDescent="0.3">
      <c r="B115" s="451" t="s">
        <v>494</v>
      </c>
      <c r="C115" s="423"/>
      <c r="D115" s="453" t="s">
        <v>477</v>
      </c>
      <c r="E115" s="425"/>
      <c r="F115" s="453" t="s">
        <v>478</v>
      </c>
      <c r="G115" s="426">
        <f t="shared" si="7"/>
        <v>0</v>
      </c>
      <c r="H115" s="535"/>
    </row>
    <row r="116" spans="2:8" ht="14.4" x14ac:dyDescent="0.3">
      <c r="B116" s="454" t="s">
        <v>393</v>
      </c>
      <c r="C116" s="423"/>
      <c r="D116" s="455" t="s">
        <v>477</v>
      </c>
      <c r="E116" s="425"/>
      <c r="F116" s="455" t="s">
        <v>478</v>
      </c>
      <c r="G116" s="426">
        <f>ROUND(E116*C116,2)</f>
        <v>0</v>
      </c>
      <c r="H116" s="535"/>
    </row>
    <row r="117" spans="2:8" ht="14.4" x14ac:dyDescent="0.3">
      <c r="B117" s="454" t="s">
        <v>394</v>
      </c>
      <c r="C117" s="423"/>
      <c r="D117" s="455" t="s">
        <v>477</v>
      </c>
      <c r="E117" s="425"/>
      <c r="F117" s="455" t="s">
        <v>478</v>
      </c>
      <c r="G117" s="426">
        <f>ROUND(E117*C117,2)</f>
        <v>0</v>
      </c>
      <c r="H117" s="535"/>
    </row>
    <row r="118" spans="2:8" ht="14.4" x14ac:dyDescent="0.3">
      <c r="B118" s="429" t="s">
        <v>421</v>
      </c>
      <c r="C118" s="423"/>
      <c r="D118" s="452"/>
      <c r="E118" s="425"/>
      <c r="F118" s="452"/>
      <c r="G118" s="426">
        <f t="shared" si="7"/>
        <v>0</v>
      </c>
      <c r="H118" s="535"/>
    </row>
    <row r="119" spans="2:8" ht="14.4" x14ac:dyDescent="0.3">
      <c r="B119" s="429" t="s">
        <v>421</v>
      </c>
      <c r="C119" s="423"/>
      <c r="D119" s="452"/>
      <c r="E119" s="425"/>
      <c r="F119" s="452"/>
      <c r="G119" s="426">
        <f t="shared" si="7"/>
        <v>0</v>
      </c>
      <c r="H119" s="535"/>
    </row>
    <row r="120" spans="2:8" ht="14.4" x14ac:dyDescent="0.3">
      <c r="B120" s="456" t="s">
        <v>453</v>
      </c>
      <c r="C120" s="457"/>
      <c r="D120" s="457"/>
      <c r="E120" s="458"/>
      <c r="F120" s="461"/>
      <c r="G120" s="460">
        <f>SUM(G112:G119)</f>
        <v>0</v>
      </c>
      <c r="H120" s="535"/>
    </row>
    <row r="121" spans="2:8" ht="14.4" x14ac:dyDescent="0.3">
      <c r="B121" s="462" t="s">
        <v>1285</v>
      </c>
      <c r="C121" s="978" t="s">
        <v>451</v>
      </c>
      <c r="D121" s="979"/>
      <c r="E121" s="978" t="s">
        <v>452</v>
      </c>
      <c r="F121" s="979"/>
      <c r="G121" s="463" t="s">
        <v>453</v>
      </c>
      <c r="H121" s="535"/>
    </row>
    <row r="122" spans="2:8" ht="14.4" x14ac:dyDescent="0.3">
      <c r="B122" s="464" t="s">
        <v>1286</v>
      </c>
      <c r="C122" s="423"/>
      <c r="D122" s="466" t="s">
        <v>498</v>
      </c>
      <c r="E122" s="425"/>
      <c r="F122" s="466" t="s">
        <v>398</v>
      </c>
      <c r="G122" s="426">
        <f>ROUND(E122*C122,2)</f>
        <v>0</v>
      </c>
      <c r="H122" s="535"/>
    </row>
    <row r="123" spans="2:8" ht="14.4" x14ac:dyDescent="0.3">
      <c r="B123" s="464" t="s">
        <v>1287</v>
      </c>
      <c r="C123" s="423"/>
      <c r="D123" s="466" t="s">
        <v>498</v>
      </c>
      <c r="E123" s="425"/>
      <c r="F123" s="466" t="s">
        <v>398</v>
      </c>
      <c r="G123" s="426">
        <f t="shared" ref="G123:G126" si="8">ROUND(E123*C123,2)</f>
        <v>0</v>
      </c>
      <c r="H123" s="535"/>
    </row>
    <row r="124" spans="2:8" ht="14.4" x14ac:dyDescent="0.3">
      <c r="B124" s="464" t="s">
        <v>1288</v>
      </c>
      <c r="C124" s="423"/>
      <c r="D124" s="466" t="s">
        <v>460</v>
      </c>
      <c r="E124" s="425"/>
      <c r="F124" s="466" t="s">
        <v>461</v>
      </c>
      <c r="G124" s="426">
        <f t="shared" si="8"/>
        <v>0</v>
      </c>
      <c r="H124" s="535"/>
    </row>
    <row r="125" spans="2:8" ht="14.4" x14ac:dyDescent="0.3">
      <c r="B125" s="464" t="s">
        <v>1289</v>
      </c>
      <c r="C125" s="423"/>
      <c r="D125" s="466" t="s">
        <v>463</v>
      </c>
      <c r="E125" s="425"/>
      <c r="F125" s="466" t="s">
        <v>464</v>
      </c>
      <c r="G125" s="426">
        <f t="shared" si="8"/>
        <v>0</v>
      </c>
      <c r="H125" s="535"/>
    </row>
    <row r="126" spans="2:8" ht="14.4" x14ac:dyDescent="0.3">
      <c r="B126" s="464" t="s">
        <v>1290</v>
      </c>
      <c r="C126" s="423"/>
      <c r="D126" s="466" t="s">
        <v>460</v>
      </c>
      <c r="E126" s="425"/>
      <c r="F126" s="466" t="s">
        <v>461</v>
      </c>
      <c r="G126" s="426">
        <f t="shared" si="8"/>
        <v>0</v>
      </c>
      <c r="H126" s="535"/>
    </row>
    <row r="127" spans="2:8" ht="14.4" x14ac:dyDescent="0.3">
      <c r="B127" s="467" t="s">
        <v>1291</v>
      </c>
      <c r="C127" s="423"/>
      <c r="D127" s="468" t="s">
        <v>498</v>
      </c>
      <c r="E127" s="425"/>
      <c r="F127" s="468" t="s">
        <v>398</v>
      </c>
      <c r="G127" s="426">
        <f>ROUND(E127*C127,2)</f>
        <v>0</v>
      </c>
      <c r="H127" s="535"/>
    </row>
    <row r="128" spans="2:8" ht="14.4" x14ac:dyDescent="0.3">
      <c r="B128" s="467" t="s">
        <v>681</v>
      </c>
      <c r="C128" s="423"/>
      <c r="D128" s="468" t="s">
        <v>485</v>
      </c>
      <c r="E128" s="425"/>
      <c r="F128" s="468" t="s">
        <v>486</v>
      </c>
      <c r="G128" s="426">
        <f>ROUND(E128*C128,2)</f>
        <v>0</v>
      </c>
      <c r="H128" s="535"/>
    </row>
    <row r="129" spans="2:8" ht="14.4" x14ac:dyDescent="0.3">
      <c r="B129" s="429" t="s">
        <v>421</v>
      </c>
      <c r="C129" s="423"/>
      <c r="D129" s="465"/>
      <c r="E129" s="425"/>
      <c r="F129" s="465"/>
      <c r="G129" s="426">
        <f>ROUND(E129*C129,2)</f>
        <v>0</v>
      </c>
      <c r="H129" s="535"/>
    </row>
    <row r="130" spans="2:8" ht="14.4" x14ac:dyDescent="0.3">
      <c r="B130" s="429" t="s">
        <v>421</v>
      </c>
      <c r="C130" s="423"/>
      <c r="D130" s="465"/>
      <c r="E130" s="425"/>
      <c r="F130" s="465"/>
      <c r="G130" s="426">
        <f>ROUND(E130*C130,2)</f>
        <v>0</v>
      </c>
      <c r="H130" s="535"/>
    </row>
    <row r="131" spans="2:8" ht="14.4" x14ac:dyDescent="0.3">
      <c r="B131" s="469" t="s">
        <v>453</v>
      </c>
      <c r="C131" s="470"/>
      <c r="D131" s="470"/>
      <c r="E131" s="471"/>
      <c r="F131" s="472"/>
      <c r="G131" s="473">
        <f>SUM(G122:G130)</f>
        <v>0</v>
      </c>
      <c r="H131" s="535"/>
    </row>
    <row r="132" spans="2:8" ht="14.4" x14ac:dyDescent="0.3">
      <c r="B132" s="462" t="s">
        <v>1292</v>
      </c>
      <c r="C132" s="978" t="s">
        <v>451</v>
      </c>
      <c r="D132" s="979"/>
      <c r="E132" s="978" t="s">
        <v>452</v>
      </c>
      <c r="F132" s="979"/>
      <c r="G132" s="463" t="s">
        <v>453</v>
      </c>
      <c r="H132" s="535"/>
    </row>
    <row r="133" spans="2:8" ht="14.4" x14ac:dyDescent="0.3">
      <c r="B133" s="464" t="s">
        <v>495</v>
      </c>
      <c r="C133" s="423"/>
      <c r="D133" s="466" t="s">
        <v>477</v>
      </c>
      <c r="E133" s="425"/>
      <c r="F133" s="466" t="s">
        <v>478</v>
      </c>
      <c r="G133" s="426">
        <f t="shared" ref="G133:G146" si="9">ROUND(E133*C133,2)</f>
        <v>0</v>
      </c>
      <c r="H133" s="535"/>
    </row>
    <row r="134" spans="2:8" ht="14.4" x14ac:dyDescent="0.3">
      <c r="B134" s="464" t="s">
        <v>680</v>
      </c>
      <c r="C134" s="423"/>
      <c r="D134" s="466" t="s">
        <v>463</v>
      </c>
      <c r="E134" s="425"/>
      <c r="F134" s="466" t="s">
        <v>464</v>
      </c>
      <c r="G134" s="426">
        <f t="shared" si="9"/>
        <v>0</v>
      </c>
      <c r="H134" s="535"/>
    </row>
    <row r="135" spans="2:8" ht="14.4" x14ac:dyDescent="0.3">
      <c r="B135" s="464" t="s">
        <v>1293</v>
      </c>
      <c r="C135" s="423"/>
      <c r="D135" s="466" t="s">
        <v>460</v>
      </c>
      <c r="E135" s="425"/>
      <c r="F135" s="466" t="s">
        <v>461</v>
      </c>
      <c r="G135" s="426">
        <f t="shared" si="9"/>
        <v>0</v>
      </c>
      <c r="H135" s="535"/>
    </row>
    <row r="136" spans="2:8" ht="14.4" x14ac:dyDescent="0.3">
      <c r="B136" s="464" t="s">
        <v>191</v>
      </c>
      <c r="C136" s="423"/>
      <c r="D136" s="466" t="s">
        <v>477</v>
      </c>
      <c r="E136" s="425"/>
      <c r="F136" s="466" t="s">
        <v>478</v>
      </c>
      <c r="G136" s="426">
        <f t="shared" si="9"/>
        <v>0</v>
      </c>
      <c r="H136" s="535"/>
    </row>
    <row r="137" spans="2:8" ht="14.4" x14ac:dyDescent="0.3">
      <c r="B137" s="464" t="s">
        <v>496</v>
      </c>
      <c r="C137" s="423"/>
      <c r="D137" s="466" t="s">
        <v>477</v>
      </c>
      <c r="E137" s="425"/>
      <c r="F137" s="466" t="s">
        <v>478</v>
      </c>
      <c r="G137" s="426">
        <f t="shared" si="9"/>
        <v>0</v>
      </c>
      <c r="H137" s="535"/>
    </row>
    <row r="138" spans="2:8" ht="14.4" x14ac:dyDescent="0.3">
      <c r="B138" s="464" t="s">
        <v>497</v>
      </c>
      <c r="C138" s="423"/>
      <c r="D138" s="466" t="s">
        <v>477</v>
      </c>
      <c r="E138" s="425"/>
      <c r="F138" s="466" t="s">
        <v>478</v>
      </c>
      <c r="G138" s="426">
        <f t="shared" si="9"/>
        <v>0</v>
      </c>
      <c r="H138" s="535"/>
    </row>
    <row r="139" spans="2:8" ht="14.4" x14ac:dyDescent="0.3">
      <c r="B139" s="474" t="s">
        <v>210</v>
      </c>
      <c r="C139" s="423"/>
      <c r="D139" s="466" t="s">
        <v>463</v>
      </c>
      <c r="E139" s="425"/>
      <c r="F139" s="466" t="s">
        <v>464</v>
      </c>
      <c r="G139" s="426">
        <f>ROUND(E139*C139,2)</f>
        <v>0</v>
      </c>
      <c r="H139" s="535"/>
    </row>
    <row r="140" spans="2:8" ht="14.4" x14ac:dyDescent="0.3">
      <c r="B140" s="474" t="s">
        <v>209</v>
      </c>
      <c r="C140" s="423"/>
      <c r="D140" s="466" t="s">
        <v>463</v>
      </c>
      <c r="E140" s="425"/>
      <c r="F140" s="466" t="s">
        <v>464</v>
      </c>
      <c r="G140" s="426">
        <f t="shared" si="9"/>
        <v>0</v>
      </c>
      <c r="H140" s="535"/>
    </row>
    <row r="141" spans="2:8" ht="14.4" x14ac:dyDescent="0.3">
      <c r="B141" s="474" t="s">
        <v>1294</v>
      </c>
      <c r="C141" s="423"/>
      <c r="D141" s="466" t="s">
        <v>460</v>
      </c>
      <c r="E141" s="425"/>
      <c r="F141" s="466" t="s">
        <v>461</v>
      </c>
      <c r="G141" s="426">
        <f t="shared" si="9"/>
        <v>0</v>
      </c>
      <c r="H141" s="535"/>
    </row>
    <row r="142" spans="2:8" ht="14.4" x14ac:dyDescent="0.3">
      <c r="B142" s="474" t="s">
        <v>1295</v>
      </c>
      <c r="C142" s="423"/>
      <c r="D142" s="466" t="s">
        <v>463</v>
      </c>
      <c r="E142" s="425"/>
      <c r="F142" s="466" t="s">
        <v>464</v>
      </c>
      <c r="G142" s="426">
        <f t="shared" si="9"/>
        <v>0</v>
      </c>
      <c r="H142" s="535"/>
    </row>
    <row r="143" spans="2:8" ht="14.4" x14ac:dyDescent="0.3">
      <c r="B143" s="467" t="s">
        <v>1296</v>
      </c>
      <c r="C143" s="423"/>
      <c r="D143" s="468" t="s">
        <v>477</v>
      </c>
      <c r="E143" s="425"/>
      <c r="F143" s="468" t="s">
        <v>478</v>
      </c>
      <c r="G143" s="426">
        <f t="shared" si="9"/>
        <v>0</v>
      </c>
      <c r="H143" s="535"/>
    </row>
    <row r="144" spans="2:8" ht="14.4" x14ac:dyDescent="0.3">
      <c r="B144" s="467" t="s">
        <v>397</v>
      </c>
      <c r="C144" s="423"/>
      <c r="D144" s="468" t="s">
        <v>463</v>
      </c>
      <c r="E144" s="425"/>
      <c r="F144" s="468" t="s">
        <v>464</v>
      </c>
      <c r="G144" s="426">
        <f>ROUND(E144*C144,2)</f>
        <v>0</v>
      </c>
      <c r="H144" s="535"/>
    </row>
    <row r="145" spans="2:8" ht="14.4" x14ac:dyDescent="0.3">
      <c r="B145" s="429" t="s">
        <v>421</v>
      </c>
      <c r="C145" s="423"/>
      <c r="D145" s="465"/>
      <c r="E145" s="425"/>
      <c r="F145" s="465"/>
      <c r="G145" s="426">
        <f t="shared" si="9"/>
        <v>0</v>
      </c>
      <c r="H145" s="535"/>
    </row>
    <row r="146" spans="2:8" ht="14.4" x14ac:dyDescent="0.3">
      <c r="B146" s="429" t="s">
        <v>421</v>
      </c>
      <c r="C146" s="423"/>
      <c r="D146" s="465"/>
      <c r="E146" s="425"/>
      <c r="F146" s="465"/>
      <c r="G146" s="426">
        <f t="shared" si="9"/>
        <v>0</v>
      </c>
      <c r="H146" s="535"/>
    </row>
    <row r="147" spans="2:8" ht="14.4" x14ac:dyDescent="0.3">
      <c r="B147" s="469" t="s">
        <v>453</v>
      </c>
      <c r="C147" s="470"/>
      <c r="D147" s="470"/>
      <c r="E147" s="471"/>
      <c r="F147" s="472"/>
      <c r="G147" s="473">
        <f>SUM(G133:G146)</f>
        <v>0</v>
      </c>
      <c r="H147" s="535"/>
    </row>
    <row r="148" spans="2:8" ht="14.4" x14ac:dyDescent="0.3">
      <c r="B148" s="475" t="s">
        <v>1297</v>
      </c>
      <c r="C148" s="978" t="s">
        <v>451</v>
      </c>
      <c r="D148" s="979"/>
      <c r="E148" s="978" t="s">
        <v>452</v>
      </c>
      <c r="F148" s="979"/>
      <c r="G148" s="476" t="s">
        <v>453</v>
      </c>
      <c r="H148" s="535"/>
    </row>
    <row r="149" spans="2:8" ht="14.4" x14ac:dyDescent="0.3">
      <c r="B149" s="477" t="s">
        <v>192</v>
      </c>
      <c r="C149" s="423"/>
      <c r="D149" s="466" t="s">
        <v>463</v>
      </c>
      <c r="E149" s="425"/>
      <c r="F149" s="466" t="s">
        <v>464</v>
      </c>
      <c r="G149" s="426">
        <f t="shared" ref="G149:G159" si="10">ROUND(E149*C149,2)</f>
        <v>0</v>
      </c>
      <c r="H149" s="535"/>
    </row>
    <row r="150" spans="2:8" ht="14.4" x14ac:dyDescent="0.3">
      <c r="B150" s="477" t="s">
        <v>499</v>
      </c>
      <c r="C150" s="423"/>
      <c r="D150" s="466" t="s">
        <v>463</v>
      </c>
      <c r="E150" s="425"/>
      <c r="F150" s="466" t="s">
        <v>464</v>
      </c>
      <c r="G150" s="426">
        <f t="shared" si="10"/>
        <v>0</v>
      </c>
      <c r="H150" s="535"/>
    </row>
    <row r="151" spans="2:8" ht="14.4" x14ac:dyDescent="0.3">
      <c r="B151" s="477" t="s">
        <v>500</v>
      </c>
      <c r="C151" s="423"/>
      <c r="D151" s="466" t="s">
        <v>463</v>
      </c>
      <c r="E151" s="425"/>
      <c r="F151" s="466" t="s">
        <v>464</v>
      </c>
      <c r="G151" s="426">
        <f t="shared" si="10"/>
        <v>0</v>
      </c>
      <c r="H151" s="535"/>
    </row>
    <row r="152" spans="2:8" ht="14.4" x14ac:dyDescent="0.3">
      <c r="B152" s="477" t="s">
        <v>1298</v>
      </c>
      <c r="C152" s="423"/>
      <c r="D152" s="466" t="s">
        <v>463</v>
      </c>
      <c r="E152" s="425"/>
      <c r="F152" s="466" t="s">
        <v>464</v>
      </c>
      <c r="G152" s="426">
        <f t="shared" si="10"/>
        <v>0</v>
      </c>
      <c r="H152" s="535"/>
    </row>
    <row r="153" spans="2:8" ht="14.4" x14ac:dyDescent="0.3">
      <c r="B153" s="477" t="s">
        <v>1299</v>
      </c>
      <c r="C153" s="423"/>
      <c r="D153" s="466" t="s">
        <v>463</v>
      </c>
      <c r="E153" s="425"/>
      <c r="F153" s="466" t="s">
        <v>464</v>
      </c>
      <c r="G153" s="426">
        <f t="shared" si="10"/>
        <v>0</v>
      </c>
      <c r="H153" s="535"/>
    </row>
    <row r="154" spans="2:8" ht="14.4" x14ac:dyDescent="0.3">
      <c r="B154" s="477" t="s">
        <v>193</v>
      </c>
      <c r="C154" s="423"/>
      <c r="D154" s="466" t="s">
        <v>463</v>
      </c>
      <c r="E154" s="425"/>
      <c r="F154" s="466" t="s">
        <v>464</v>
      </c>
      <c r="G154" s="426">
        <f t="shared" si="10"/>
        <v>0</v>
      </c>
      <c r="H154" s="535"/>
    </row>
    <row r="155" spans="2:8" ht="14.4" x14ac:dyDescent="0.3">
      <c r="B155" s="477" t="s">
        <v>1300</v>
      </c>
      <c r="C155" s="423"/>
      <c r="D155" s="466" t="s">
        <v>463</v>
      </c>
      <c r="E155" s="425"/>
      <c r="F155" s="466" t="s">
        <v>464</v>
      </c>
      <c r="G155" s="426">
        <f t="shared" si="10"/>
        <v>0</v>
      </c>
      <c r="H155" s="535"/>
    </row>
    <row r="156" spans="2:8" ht="14.4" x14ac:dyDescent="0.3">
      <c r="B156" s="478" t="s">
        <v>682</v>
      </c>
      <c r="C156" s="423"/>
      <c r="D156" s="468" t="s">
        <v>463</v>
      </c>
      <c r="E156" s="425"/>
      <c r="F156" s="468" t="s">
        <v>464</v>
      </c>
      <c r="G156" s="426">
        <f t="shared" si="10"/>
        <v>0</v>
      </c>
      <c r="H156" s="535"/>
    </row>
    <row r="157" spans="2:8" ht="14.4" x14ac:dyDescent="0.3">
      <c r="B157" s="478" t="s">
        <v>1301</v>
      </c>
      <c r="C157" s="423"/>
      <c r="D157" s="468" t="s">
        <v>463</v>
      </c>
      <c r="E157" s="425"/>
      <c r="F157" s="468" t="s">
        <v>464</v>
      </c>
      <c r="G157" s="426">
        <f t="shared" si="10"/>
        <v>0</v>
      </c>
      <c r="H157" s="535"/>
    </row>
    <row r="158" spans="2:8" ht="14.4" x14ac:dyDescent="0.3">
      <c r="B158" s="429" t="s">
        <v>421</v>
      </c>
      <c r="C158" s="423"/>
      <c r="D158" s="27"/>
      <c r="E158" s="425"/>
      <c r="F158" s="27"/>
      <c r="G158" s="426">
        <f t="shared" si="10"/>
        <v>0</v>
      </c>
      <c r="H158" s="535"/>
    </row>
    <row r="159" spans="2:8" ht="14.4" x14ac:dyDescent="0.3">
      <c r="B159" s="429" t="s">
        <v>421</v>
      </c>
      <c r="C159" s="423"/>
      <c r="D159" s="27"/>
      <c r="E159" s="425"/>
      <c r="F159" s="27"/>
      <c r="G159" s="426">
        <f t="shared" si="10"/>
        <v>0</v>
      </c>
      <c r="H159" s="535"/>
    </row>
    <row r="160" spans="2:8" ht="14.4" x14ac:dyDescent="0.3">
      <c r="B160" s="479" t="s">
        <v>453</v>
      </c>
      <c r="C160" s="480"/>
      <c r="D160" s="480"/>
      <c r="E160" s="480"/>
      <c r="F160" s="481"/>
      <c r="G160" s="482">
        <f>SUM(G149:G159)</f>
        <v>0</v>
      </c>
      <c r="H160" s="535"/>
    </row>
    <row r="161" spans="2:8" ht="14.4" x14ac:dyDescent="0.3">
      <c r="B161" s="475" t="s">
        <v>1302</v>
      </c>
      <c r="C161" s="978" t="s">
        <v>451</v>
      </c>
      <c r="D161" s="979"/>
      <c r="E161" s="978" t="s">
        <v>452</v>
      </c>
      <c r="F161" s="979"/>
      <c r="G161" s="476" t="s">
        <v>453</v>
      </c>
      <c r="H161" s="535"/>
    </row>
    <row r="162" spans="2:8" ht="14.4" x14ac:dyDescent="0.3">
      <c r="B162" s="477" t="s">
        <v>208</v>
      </c>
      <c r="C162" s="423"/>
      <c r="D162" s="483" t="s">
        <v>477</v>
      </c>
      <c r="E162" s="425"/>
      <c r="F162" s="483" t="s">
        <v>478</v>
      </c>
      <c r="G162" s="426">
        <f t="shared" ref="G162:G173" si="11">ROUND(E162*C162,2)</f>
        <v>0</v>
      </c>
      <c r="H162" s="535"/>
    </row>
    <row r="163" spans="2:8" ht="14.4" x14ac:dyDescent="0.3">
      <c r="B163" s="477" t="s">
        <v>194</v>
      </c>
      <c r="C163" s="423"/>
      <c r="D163" s="466" t="s">
        <v>463</v>
      </c>
      <c r="E163" s="425"/>
      <c r="F163" s="466" t="s">
        <v>464</v>
      </c>
      <c r="G163" s="426">
        <f t="shared" si="11"/>
        <v>0</v>
      </c>
      <c r="H163" s="535"/>
    </row>
    <row r="164" spans="2:8" ht="14.4" x14ac:dyDescent="0.3">
      <c r="B164" s="477" t="s">
        <v>683</v>
      </c>
      <c r="C164" s="423"/>
      <c r="D164" s="483" t="s">
        <v>477</v>
      </c>
      <c r="E164" s="425"/>
      <c r="F164" s="483" t="s">
        <v>478</v>
      </c>
      <c r="G164" s="426">
        <f t="shared" si="11"/>
        <v>0</v>
      </c>
      <c r="H164" s="535"/>
    </row>
    <row r="165" spans="2:8" ht="14.4" x14ac:dyDescent="0.3">
      <c r="B165" s="477" t="s">
        <v>515</v>
      </c>
      <c r="C165" s="423"/>
      <c r="D165" s="481" t="s">
        <v>477</v>
      </c>
      <c r="E165" s="425"/>
      <c r="F165" s="481" t="s">
        <v>478</v>
      </c>
      <c r="G165" s="426">
        <f t="shared" si="11"/>
        <v>0</v>
      </c>
      <c r="H165" s="535"/>
    </row>
    <row r="166" spans="2:8" ht="14.4" x14ac:dyDescent="0.3">
      <c r="B166" s="477" t="s">
        <v>516</v>
      </c>
      <c r="C166" s="423"/>
      <c r="D166" s="481" t="s">
        <v>463</v>
      </c>
      <c r="E166" s="425"/>
      <c r="F166" s="481" t="s">
        <v>464</v>
      </c>
      <c r="G166" s="426">
        <f t="shared" si="11"/>
        <v>0</v>
      </c>
      <c r="H166" s="535"/>
    </row>
    <row r="167" spans="2:8" ht="14.4" x14ac:dyDescent="0.3">
      <c r="B167" s="477" t="s">
        <v>517</v>
      </c>
      <c r="C167" s="423"/>
      <c r="D167" s="481" t="s">
        <v>460</v>
      </c>
      <c r="E167" s="425"/>
      <c r="F167" s="481" t="s">
        <v>461</v>
      </c>
      <c r="G167" s="426">
        <f t="shared" si="11"/>
        <v>0</v>
      </c>
      <c r="H167" s="535"/>
    </row>
    <row r="168" spans="2:8" ht="14.4" x14ac:dyDescent="0.3">
      <c r="B168" s="477" t="s">
        <v>1303</v>
      </c>
      <c r="C168" s="423"/>
      <c r="D168" s="481" t="s">
        <v>477</v>
      </c>
      <c r="E168" s="425"/>
      <c r="F168" s="481" t="s">
        <v>478</v>
      </c>
      <c r="G168" s="426">
        <f t="shared" si="11"/>
        <v>0</v>
      </c>
      <c r="H168" s="535"/>
    </row>
    <row r="169" spans="2:8" ht="14.4" x14ac:dyDescent="0.3">
      <c r="B169" s="477" t="s">
        <v>694</v>
      </c>
      <c r="C169" s="423"/>
      <c r="D169" s="481" t="s">
        <v>463</v>
      </c>
      <c r="E169" s="425"/>
      <c r="F169" s="481" t="s">
        <v>464</v>
      </c>
      <c r="G169" s="426">
        <f t="shared" si="11"/>
        <v>0</v>
      </c>
      <c r="H169" s="535"/>
    </row>
    <row r="170" spans="2:8" ht="14.4" x14ac:dyDescent="0.3">
      <c r="B170" s="478" t="s">
        <v>399</v>
      </c>
      <c r="C170" s="423"/>
      <c r="D170" s="484" t="s">
        <v>477</v>
      </c>
      <c r="E170" s="425"/>
      <c r="F170" s="484" t="s">
        <v>478</v>
      </c>
      <c r="G170" s="426">
        <f t="shared" si="11"/>
        <v>0</v>
      </c>
      <c r="H170" s="535"/>
    </row>
    <row r="171" spans="2:8" ht="14.4" x14ac:dyDescent="0.3">
      <c r="B171" s="506" t="s">
        <v>684</v>
      </c>
      <c r="C171" s="423"/>
      <c r="D171" s="484" t="s">
        <v>477</v>
      </c>
      <c r="E171" s="425"/>
      <c r="F171" s="484" t="s">
        <v>478</v>
      </c>
      <c r="G171" s="426">
        <f t="shared" si="11"/>
        <v>0</v>
      </c>
      <c r="H171" s="535"/>
    </row>
    <row r="172" spans="2:8" ht="14.4" x14ac:dyDescent="0.3">
      <c r="B172" s="429" t="s">
        <v>421</v>
      </c>
      <c r="C172" s="423"/>
      <c r="D172" s="27"/>
      <c r="E172" s="425"/>
      <c r="F172" s="27"/>
      <c r="G172" s="426">
        <f t="shared" si="11"/>
        <v>0</v>
      </c>
      <c r="H172" s="535"/>
    </row>
    <row r="173" spans="2:8" ht="14.4" x14ac:dyDescent="0.3">
      <c r="B173" s="429" t="s">
        <v>421</v>
      </c>
      <c r="C173" s="423"/>
      <c r="D173" s="27"/>
      <c r="E173" s="425"/>
      <c r="F173" s="27"/>
      <c r="G173" s="426">
        <f t="shared" si="11"/>
        <v>0</v>
      </c>
      <c r="H173" s="535"/>
    </row>
    <row r="174" spans="2:8" ht="14.4" x14ac:dyDescent="0.3">
      <c r="B174" s="485" t="s">
        <v>453</v>
      </c>
      <c r="C174" s="480"/>
      <c r="D174" s="480"/>
      <c r="E174" s="432"/>
      <c r="F174" s="481"/>
      <c r="G174" s="486">
        <f>SUM(G162:G173)</f>
        <v>0</v>
      </c>
      <c r="H174" s="535"/>
    </row>
    <row r="175" spans="2:8" ht="14.4" x14ac:dyDescent="0.3">
      <c r="B175" s="487" t="s">
        <v>1304</v>
      </c>
      <c r="C175" s="978" t="s">
        <v>451</v>
      </c>
      <c r="D175" s="979"/>
      <c r="E175" s="978" t="s">
        <v>452</v>
      </c>
      <c r="F175" s="979"/>
      <c r="G175" s="435" t="s">
        <v>453</v>
      </c>
      <c r="H175" s="535"/>
    </row>
    <row r="176" spans="2:8" ht="14.4" x14ac:dyDescent="0.3">
      <c r="B176" s="488" t="s">
        <v>1305</v>
      </c>
      <c r="C176" s="423"/>
      <c r="D176" s="490" t="s">
        <v>477</v>
      </c>
      <c r="E176" s="425"/>
      <c r="F176" s="490" t="s">
        <v>478</v>
      </c>
      <c r="G176" s="426">
        <f t="shared" ref="G176:G185" si="12">ROUND(E176*C176,2)</f>
        <v>0</v>
      </c>
      <c r="H176" s="535"/>
    </row>
    <row r="177" spans="2:8" ht="14.4" x14ac:dyDescent="0.3">
      <c r="B177" s="488" t="s">
        <v>189</v>
      </c>
      <c r="C177" s="423"/>
      <c r="D177" s="490" t="s">
        <v>477</v>
      </c>
      <c r="E177" s="425"/>
      <c r="F177" s="490" t="s">
        <v>478</v>
      </c>
      <c r="G177" s="426">
        <f t="shared" si="12"/>
        <v>0</v>
      </c>
      <c r="H177" s="535"/>
    </row>
    <row r="178" spans="2:8" ht="14.4" x14ac:dyDescent="0.3">
      <c r="B178" s="488" t="s">
        <v>190</v>
      </c>
      <c r="C178" s="423"/>
      <c r="D178" s="490" t="s">
        <v>477</v>
      </c>
      <c r="E178" s="425"/>
      <c r="F178" s="490" t="s">
        <v>478</v>
      </c>
      <c r="G178" s="426">
        <f t="shared" si="12"/>
        <v>0</v>
      </c>
      <c r="H178" s="535"/>
    </row>
    <row r="179" spans="2:8" ht="14.4" x14ac:dyDescent="0.3">
      <c r="B179" s="491" t="s">
        <v>184</v>
      </c>
      <c r="C179" s="423"/>
      <c r="D179" s="490" t="s">
        <v>477</v>
      </c>
      <c r="E179" s="425"/>
      <c r="F179" s="490" t="s">
        <v>478</v>
      </c>
      <c r="G179" s="426">
        <f t="shared" si="12"/>
        <v>0</v>
      </c>
      <c r="H179" s="535"/>
    </row>
    <row r="180" spans="2:8" ht="14.4" x14ac:dyDescent="0.3">
      <c r="B180" s="488" t="s">
        <v>185</v>
      </c>
      <c r="C180" s="423"/>
      <c r="D180" s="490" t="s">
        <v>477</v>
      </c>
      <c r="E180" s="425"/>
      <c r="F180" s="490" t="s">
        <v>478</v>
      </c>
      <c r="G180" s="426">
        <f t="shared" si="12"/>
        <v>0</v>
      </c>
      <c r="H180" s="535"/>
    </row>
    <row r="181" spans="2:8" ht="14.4" x14ac:dyDescent="0.3">
      <c r="B181" s="488" t="s">
        <v>186</v>
      </c>
      <c r="C181" s="423"/>
      <c r="D181" s="490" t="s">
        <v>477</v>
      </c>
      <c r="E181" s="425"/>
      <c r="F181" s="490" t="s">
        <v>478</v>
      </c>
      <c r="G181" s="426">
        <f t="shared" si="12"/>
        <v>0</v>
      </c>
      <c r="H181" s="535"/>
    </row>
    <row r="182" spans="2:8" ht="14.4" x14ac:dyDescent="0.3">
      <c r="B182" s="492" t="s">
        <v>187</v>
      </c>
      <c r="C182" s="423"/>
      <c r="D182" s="490" t="s">
        <v>477</v>
      </c>
      <c r="E182" s="425"/>
      <c r="F182" s="490" t="s">
        <v>478</v>
      </c>
      <c r="G182" s="426">
        <f t="shared" si="12"/>
        <v>0</v>
      </c>
      <c r="H182" s="535"/>
    </row>
    <row r="183" spans="2:8" ht="14.4" x14ac:dyDescent="0.3">
      <c r="B183" s="492" t="s">
        <v>188</v>
      </c>
      <c r="C183" s="423"/>
      <c r="D183" s="490" t="s">
        <v>477</v>
      </c>
      <c r="E183" s="425"/>
      <c r="F183" s="490" t="s">
        <v>478</v>
      </c>
      <c r="G183" s="426">
        <f t="shared" si="12"/>
        <v>0</v>
      </c>
      <c r="H183" s="535"/>
    </row>
    <row r="184" spans="2:8" ht="14.4" x14ac:dyDescent="0.3">
      <c r="B184" s="492" t="s">
        <v>1306</v>
      </c>
      <c r="C184" s="423"/>
      <c r="D184" s="490" t="s">
        <v>477</v>
      </c>
      <c r="E184" s="425"/>
      <c r="F184" s="490" t="s">
        <v>478</v>
      </c>
      <c r="G184" s="426">
        <f t="shared" si="12"/>
        <v>0</v>
      </c>
      <c r="H184" s="535"/>
    </row>
    <row r="185" spans="2:8" ht="14.4" x14ac:dyDescent="0.3">
      <c r="B185" s="492" t="s">
        <v>1307</v>
      </c>
      <c r="C185" s="423"/>
      <c r="D185" s="490" t="s">
        <v>477</v>
      </c>
      <c r="E185" s="425"/>
      <c r="F185" s="490" t="s">
        <v>478</v>
      </c>
      <c r="G185" s="426">
        <f t="shared" si="12"/>
        <v>0</v>
      </c>
      <c r="H185" s="535"/>
    </row>
    <row r="186" spans="2:8" ht="14.4" x14ac:dyDescent="0.3">
      <c r="B186" s="493" t="s">
        <v>395</v>
      </c>
      <c r="C186" s="423"/>
      <c r="D186" s="494" t="s">
        <v>477</v>
      </c>
      <c r="E186" s="425"/>
      <c r="F186" s="494" t="s">
        <v>478</v>
      </c>
      <c r="G186" s="426">
        <f>ROUND(E186*C186,2)</f>
        <v>0</v>
      </c>
      <c r="H186" s="535"/>
    </row>
    <row r="187" spans="2:8" ht="14.4" x14ac:dyDescent="0.3">
      <c r="B187" s="493" t="s">
        <v>396</v>
      </c>
      <c r="C187" s="423"/>
      <c r="D187" s="494" t="s">
        <v>477</v>
      </c>
      <c r="E187" s="425"/>
      <c r="F187" s="494" t="s">
        <v>478</v>
      </c>
      <c r="G187" s="426">
        <f>ROUND(E187*C187,2)</f>
        <v>0</v>
      </c>
      <c r="H187" s="535"/>
    </row>
    <row r="188" spans="2:8" ht="14.4" x14ac:dyDescent="0.3">
      <c r="B188" s="495" t="s">
        <v>1308</v>
      </c>
      <c r="C188" s="423"/>
      <c r="D188" s="484" t="s">
        <v>477</v>
      </c>
      <c r="E188" s="425"/>
      <c r="F188" s="484" t="s">
        <v>478</v>
      </c>
      <c r="G188" s="426">
        <f t="shared" ref="G188:G191" si="13">ROUND(E188*C188,2)</f>
        <v>0</v>
      </c>
      <c r="H188" s="535"/>
    </row>
    <row r="189" spans="2:8" ht="14.4" x14ac:dyDescent="0.3">
      <c r="B189" s="495" t="s">
        <v>1309</v>
      </c>
      <c r="C189" s="423"/>
      <c r="D189" s="484" t="s">
        <v>477</v>
      </c>
      <c r="E189" s="425"/>
      <c r="F189" s="484" t="s">
        <v>478</v>
      </c>
      <c r="G189" s="426">
        <f t="shared" si="13"/>
        <v>0</v>
      </c>
      <c r="H189" s="535"/>
    </row>
    <row r="190" spans="2:8" ht="14.4" x14ac:dyDescent="0.3">
      <c r="B190" s="429" t="s">
        <v>421</v>
      </c>
      <c r="C190" s="423"/>
      <c r="D190" s="489"/>
      <c r="E190" s="425"/>
      <c r="F190" s="489"/>
      <c r="G190" s="426">
        <f t="shared" si="13"/>
        <v>0</v>
      </c>
      <c r="H190" s="535"/>
    </row>
    <row r="191" spans="2:8" ht="14.4" x14ac:dyDescent="0.3">
      <c r="B191" s="429" t="s">
        <v>421</v>
      </c>
      <c r="C191" s="423"/>
      <c r="D191" s="489"/>
      <c r="E191" s="425"/>
      <c r="F191" s="489"/>
      <c r="G191" s="426">
        <f t="shared" si="13"/>
        <v>0</v>
      </c>
      <c r="H191" s="535"/>
    </row>
    <row r="192" spans="2:8" ht="14.4" x14ac:dyDescent="0.3">
      <c r="B192" s="496" t="s">
        <v>453</v>
      </c>
      <c r="C192" s="497"/>
      <c r="D192" s="497"/>
      <c r="E192" s="498"/>
      <c r="F192" s="499"/>
      <c r="G192" s="500">
        <f>SUM(G176:G191)</f>
        <v>0</v>
      </c>
      <c r="H192" s="535"/>
    </row>
    <row r="193" spans="2:8" ht="14.4" x14ac:dyDescent="0.3">
      <c r="B193" s="475" t="s">
        <v>1310</v>
      </c>
      <c r="C193" s="978" t="s">
        <v>451</v>
      </c>
      <c r="D193" s="979"/>
      <c r="E193" s="978" t="s">
        <v>452</v>
      </c>
      <c r="F193" s="979"/>
      <c r="G193" s="476" t="s">
        <v>453</v>
      </c>
      <c r="H193" s="535"/>
    </row>
    <row r="194" spans="2:8" ht="14.4" x14ac:dyDescent="0.3">
      <c r="B194" s="477" t="s">
        <v>501</v>
      </c>
      <c r="C194" s="423"/>
      <c r="D194" s="466" t="s">
        <v>463</v>
      </c>
      <c r="E194" s="425"/>
      <c r="F194" s="466" t="s">
        <v>464</v>
      </c>
      <c r="G194" s="426">
        <f t="shared" ref="G194:G208" si="14">ROUND(E194*C194,2)</f>
        <v>0</v>
      </c>
      <c r="H194" s="535"/>
    </row>
    <row r="195" spans="2:8" ht="14.4" x14ac:dyDescent="0.3">
      <c r="B195" s="477" t="s">
        <v>502</v>
      </c>
      <c r="C195" s="423"/>
      <c r="D195" s="483" t="s">
        <v>463</v>
      </c>
      <c r="E195" s="425"/>
      <c r="F195" s="466" t="s">
        <v>464</v>
      </c>
      <c r="G195" s="426">
        <f t="shared" si="14"/>
        <v>0</v>
      </c>
      <c r="H195" s="535"/>
    </row>
    <row r="196" spans="2:8" ht="14.4" x14ac:dyDescent="0.3">
      <c r="B196" s="477" t="s">
        <v>1311</v>
      </c>
      <c r="C196" s="423"/>
      <c r="D196" s="466" t="s">
        <v>463</v>
      </c>
      <c r="E196" s="425"/>
      <c r="F196" s="466" t="s">
        <v>464</v>
      </c>
      <c r="G196" s="426">
        <f t="shared" si="14"/>
        <v>0</v>
      </c>
      <c r="H196" s="535"/>
    </row>
    <row r="197" spans="2:8" ht="14.4" x14ac:dyDescent="0.3">
      <c r="B197" s="531" t="s">
        <v>676</v>
      </c>
      <c r="C197" s="423"/>
      <c r="D197" s="483" t="s">
        <v>463</v>
      </c>
      <c r="E197" s="425"/>
      <c r="F197" s="483" t="s">
        <v>464</v>
      </c>
      <c r="G197" s="426">
        <f t="shared" si="14"/>
        <v>0</v>
      </c>
      <c r="H197" s="535"/>
    </row>
    <row r="198" spans="2:8" ht="14.4" x14ac:dyDescent="0.3">
      <c r="B198" s="477" t="s">
        <v>1312</v>
      </c>
      <c r="C198" s="423"/>
      <c r="D198" s="466" t="s">
        <v>463</v>
      </c>
      <c r="E198" s="425"/>
      <c r="F198" s="466" t="s">
        <v>464</v>
      </c>
      <c r="G198" s="426">
        <f t="shared" si="14"/>
        <v>0</v>
      </c>
      <c r="H198" s="535"/>
    </row>
    <row r="199" spans="2:8" ht="14.4" x14ac:dyDescent="0.3">
      <c r="B199" s="477" t="s">
        <v>1313</v>
      </c>
      <c r="C199" s="423"/>
      <c r="D199" s="466" t="s">
        <v>463</v>
      </c>
      <c r="E199" s="425"/>
      <c r="F199" s="466" t="s">
        <v>464</v>
      </c>
      <c r="G199" s="426">
        <f t="shared" si="14"/>
        <v>0</v>
      </c>
      <c r="H199" s="535"/>
    </row>
    <row r="200" spans="2:8" ht="14.4" x14ac:dyDescent="0.3">
      <c r="B200" s="477" t="s">
        <v>1314</v>
      </c>
      <c r="C200" s="423"/>
      <c r="D200" s="466" t="s">
        <v>463</v>
      </c>
      <c r="E200" s="425"/>
      <c r="F200" s="466" t="s">
        <v>464</v>
      </c>
      <c r="G200" s="426">
        <f t="shared" si="14"/>
        <v>0</v>
      </c>
      <c r="H200" s="535"/>
    </row>
    <row r="201" spans="2:8" ht="14.4" x14ac:dyDescent="0.3">
      <c r="B201" s="477" t="s">
        <v>1315</v>
      </c>
      <c r="C201" s="423"/>
      <c r="D201" s="466" t="s">
        <v>463</v>
      </c>
      <c r="E201" s="425"/>
      <c r="F201" s="466" t="s">
        <v>464</v>
      </c>
      <c r="G201" s="426">
        <f t="shared" si="14"/>
        <v>0</v>
      </c>
      <c r="H201" s="535"/>
    </row>
    <row r="202" spans="2:8" ht="14.4" x14ac:dyDescent="0.3">
      <c r="B202" s="477" t="s">
        <v>1316</v>
      </c>
      <c r="C202" s="423"/>
      <c r="D202" s="466" t="s">
        <v>460</v>
      </c>
      <c r="E202" s="425"/>
      <c r="F202" s="466" t="s">
        <v>461</v>
      </c>
      <c r="G202" s="426">
        <f t="shared" si="14"/>
        <v>0</v>
      </c>
      <c r="H202" s="535"/>
    </row>
    <row r="203" spans="2:8" ht="14.4" x14ac:dyDescent="0.3">
      <c r="B203" s="477" t="s">
        <v>1317</v>
      </c>
      <c r="C203" s="423"/>
      <c r="D203" s="483" t="s">
        <v>463</v>
      </c>
      <c r="E203" s="425"/>
      <c r="F203" s="466" t="s">
        <v>464</v>
      </c>
      <c r="G203" s="426">
        <f t="shared" si="14"/>
        <v>0</v>
      </c>
      <c r="H203" s="535"/>
    </row>
    <row r="204" spans="2:8" ht="14.4" x14ac:dyDescent="0.3">
      <c r="B204" s="477" t="s">
        <v>1318</v>
      </c>
      <c r="C204" s="423"/>
      <c r="D204" s="483" t="s">
        <v>463</v>
      </c>
      <c r="E204" s="425"/>
      <c r="F204" s="466" t="s">
        <v>464</v>
      </c>
      <c r="G204" s="426">
        <f t="shared" si="14"/>
        <v>0</v>
      </c>
      <c r="H204" s="535"/>
    </row>
    <row r="205" spans="2:8" ht="14.4" x14ac:dyDescent="0.3">
      <c r="B205" s="478" t="s">
        <v>1319</v>
      </c>
      <c r="C205" s="423"/>
      <c r="D205" s="484" t="s">
        <v>463</v>
      </c>
      <c r="E205" s="425"/>
      <c r="F205" s="468" t="s">
        <v>464</v>
      </c>
      <c r="G205" s="426">
        <f>ROUND(E205*C205,2)</f>
        <v>0</v>
      </c>
      <c r="H205" s="535"/>
    </row>
    <row r="206" spans="2:8" ht="14.4" x14ac:dyDescent="0.3">
      <c r="B206" s="478" t="s">
        <v>400</v>
      </c>
      <c r="C206" s="423"/>
      <c r="D206" s="484" t="s">
        <v>463</v>
      </c>
      <c r="E206" s="425"/>
      <c r="F206" s="468" t="s">
        <v>464</v>
      </c>
      <c r="G206" s="426">
        <f>ROUND(E206*C206,2)</f>
        <v>0</v>
      </c>
      <c r="H206" s="535"/>
    </row>
    <row r="207" spans="2:8" ht="14.4" x14ac:dyDescent="0.3">
      <c r="B207" s="429" t="s">
        <v>421</v>
      </c>
      <c r="C207" s="423"/>
      <c r="D207" s="27"/>
      <c r="E207" s="425"/>
      <c r="F207" s="27"/>
      <c r="G207" s="426">
        <f t="shared" si="14"/>
        <v>0</v>
      </c>
      <c r="H207" s="535"/>
    </row>
    <row r="208" spans="2:8" ht="14.4" x14ac:dyDescent="0.3">
      <c r="B208" s="429" t="s">
        <v>421</v>
      </c>
      <c r="C208" s="423"/>
      <c r="D208" s="27"/>
      <c r="E208" s="425"/>
      <c r="F208" s="27"/>
      <c r="G208" s="426">
        <f t="shared" si="14"/>
        <v>0</v>
      </c>
      <c r="H208" s="535"/>
    </row>
    <row r="209" spans="1:8" ht="14.4" x14ac:dyDescent="0.3">
      <c r="B209" s="485" t="s">
        <v>453</v>
      </c>
      <c r="C209" s="480"/>
      <c r="D209" s="480"/>
      <c r="E209" s="432"/>
      <c r="F209" s="481"/>
      <c r="G209" s="486">
        <f>SUM(G194:G208)</f>
        <v>0</v>
      </c>
      <c r="H209" s="535"/>
    </row>
    <row r="210" spans="1:8" ht="14.4" x14ac:dyDescent="0.3">
      <c r="B210" s="475" t="s">
        <v>1320</v>
      </c>
      <c r="C210" s="978" t="s">
        <v>451</v>
      </c>
      <c r="D210" s="979"/>
      <c r="E210" s="978" t="s">
        <v>452</v>
      </c>
      <c r="F210" s="979"/>
      <c r="G210" s="476" t="s">
        <v>453</v>
      </c>
      <c r="H210" s="535"/>
    </row>
    <row r="211" spans="1:8" ht="14.4" x14ac:dyDescent="0.3">
      <c r="B211" s="477" t="s">
        <v>1321</v>
      </c>
      <c r="C211" s="423"/>
      <c r="D211" s="466" t="s">
        <v>463</v>
      </c>
      <c r="E211" s="425"/>
      <c r="F211" s="466" t="s">
        <v>464</v>
      </c>
      <c r="G211" s="426">
        <f t="shared" ref="G211:G216" si="15">ROUND(E211*C211,2)</f>
        <v>0</v>
      </c>
      <c r="H211" s="535"/>
    </row>
    <row r="212" spans="1:8" ht="14.4" x14ac:dyDescent="0.3">
      <c r="B212" s="477" t="s">
        <v>1322</v>
      </c>
      <c r="C212" s="423"/>
      <c r="D212" s="483" t="s">
        <v>463</v>
      </c>
      <c r="E212" s="425"/>
      <c r="F212" s="466" t="s">
        <v>464</v>
      </c>
      <c r="G212" s="426">
        <f t="shared" si="15"/>
        <v>0</v>
      </c>
      <c r="H212" s="535"/>
    </row>
    <row r="213" spans="1:8" ht="14.4" x14ac:dyDescent="0.3">
      <c r="B213" s="477" t="s">
        <v>1323</v>
      </c>
      <c r="C213" s="423"/>
      <c r="D213" s="483" t="s">
        <v>463</v>
      </c>
      <c r="E213" s="425"/>
      <c r="F213" s="466" t="s">
        <v>464</v>
      </c>
      <c r="G213" s="426">
        <f t="shared" si="15"/>
        <v>0</v>
      </c>
      <c r="H213" s="535"/>
    </row>
    <row r="214" spans="1:8" ht="14.4" x14ac:dyDescent="0.3">
      <c r="B214" s="477" t="s">
        <v>1324</v>
      </c>
      <c r="C214" s="423"/>
      <c r="D214" s="466" t="s">
        <v>463</v>
      </c>
      <c r="E214" s="425"/>
      <c r="F214" s="466" t="s">
        <v>464</v>
      </c>
      <c r="G214" s="426">
        <f t="shared" si="15"/>
        <v>0</v>
      </c>
      <c r="H214" s="535"/>
    </row>
    <row r="215" spans="1:8" ht="14.4" x14ac:dyDescent="0.3">
      <c r="B215" s="477" t="s">
        <v>1325</v>
      </c>
      <c r="C215" s="423"/>
      <c r="D215" s="466" t="s">
        <v>1326</v>
      </c>
      <c r="E215" s="425"/>
      <c r="F215" s="466" t="s">
        <v>1327</v>
      </c>
      <c r="G215" s="426">
        <f t="shared" si="15"/>
        <v>0</v>
      </c>
      <c r="H215" s="535"/>
    </row>
    <row r="216" spans="1:8" ht="14.4" x14ac:dyDescent="0.3">
      <c r="B216" s="477" t="s">
        <v>1328</v>
      </c>
      <c r="C216" s="423"/>
      <c r="D216" s="483" t="s">
        <v>463</v>
      </c>
      <c r="E216" s="425"/>
      <c r="F216" s="483" t="s">
        <v>464</v>
      </c>
      <c r="G216" s="426">
        <f t="shared" si="15"/>
        <v>0</v>
      </c>
      <c r="H216" s="535"/>
    </row>
    <row r="217" spans="1:8" ht="14.4" x14ac:dyDescent="0.3">
      <c r="B217" s="478" t="s">
        <v>1329</v>
      </c>
      <c r="C217" s="423"/>
      <c r="D217" s="484" t="s">
        <v>463</v>
      </c>
      <c r="E217" s="425"/>
      <c r="F217" s="468" t="s">
        <v>464</v>
      </c>
      <c r="G217" s="426">
        <f>ROUND(E217*C217,2)</f>
        <v>0</v>
      </c>
      <c r="H217" s="535"/>
    </row>
    <row r="218" spans="1:8" ht="14.4" x14ac:dyDescent="0.3">
      <c r="B218" s="478" t="s">
        <v>1330</v>
      </c>
      <c r="C218" s="423"/>
      <c r="D218" s="484" t="s">
        <v>463</v>
      </c>
      <c r="E218" s="425"/>
      <c r="F218" s="468" t="s">
        <v>464</v>
      </c>
      <c r="G218" s="426">
        <f>ROUND(E218*C218,2)</f>
        <v>0</v>
      </c>
      <c r="H218" s="535"/>
    </row>
    <row r="219" spans="1:8" ht="14.4" x14ac:dyDescent="0.3">
      <c r="B219" s="429" t="s">
        <v>421</v>
      </c>
      <c r="C219" s="423"/>
      <c r="D219" s="27"/>
      <c r="E219" s="425"/>
      <c r="F219" s="27"/>
      <c r="G219" s="426">
        <f t="shared" ref="G219:G220" si="16">ROUND(E219*C219,2)</f>
        <v>0</v>
      </c>
      <c r="H219" s="535"/>
    </row>
    <row r="220" spans="1:8" ht="14.4" x14ac:dyDescent="0.3">
      <c r="B220" s="429" t="s">
        <v>421</v>
      </c>
      <c r="C220" s="423"/>
      <c r="D220" s="27"/>
      <c r="E220" s="425"/>
      <c r="F220" s="27"/>
      <c r="G220" s="426">
        <f t="shared" si="16"/>
        <v>0</v>
      </c>
      <c r="H220" s="535"/>
    </row>
    <row r="221" spans="1:8" ht="14.4" x14ac:dyDescent="0.3">
      <c r="B221" s="485" t="s">
        <v>453</v>
      </c>
      <c r="C221" s="480"/>
      <c r="D221" s="480"/>
      <c r="E221" s="432"/>
      <c r="F221" s="481"/>
      <c r="G221" s="486">
        <f>SUM(G211:G220)</f>
        <v>0</v>
      </c>
      <c r="H221" s="535"/>
    </row>
    <row r="222" spans="1:8" ht="14.4" x14ac:dyDescent="0.3">
      <c r="A222" s="501"/>
      <c r="B222" s="502" t="s">
        <v>1331</v>
      </c>
      <c r="C222" s="985" t="s">
        <v>451</v>
      </c>
      <c r="D222" s="986"/>
      <c r="E222" s="985" t="s">
        <v>452</v>
      </c>
      <c r="F222" s="986"/>
      <c r="G222" s="503" t="s">
        <v>453</v>
      </c>
      <c r="H222" s="535"/>
    </row>
    <row r="223" spans="1:8" ht="14.4" x14ac:dyDescent="0.3">
      <c r="B223" s="477" t="s">
        <v>1332</v>
      </c>
      <c r="C223" s="423"/>
      <c r="D223" s="481" t="s">
        <v>463</v>
      </c>
      <c r="E223" s="425"/>
      <c r="F223" s="481" t="s">
        <v>464</v>
      </c>
      <c r="G223" s="426">
        <f t="shared" ref="G223:G227" si="17">ROUND(E223*C223,2)</f>
        <v>0</v>
      </c>
      <c r="H223" s="535"/>
    </row>
    <row r="224" spans="1:8" ht="14.4" x14ac:dyDescent="0.3">
      <c r="B224" s="477" t="s">
        <v>1333</v>
      </c>
      <c r="C224" s="423"/>
      <c r="D224" s="481" t="s">
        <v>463</v>
      </c>
      <c r="E224" s="425"/>
      <c r="F224" s="481" t="s">
        <v>464</v>
      </c>
      <c r="G224" s="426">
        <f t="shared" si="17"/>
        <v>0</v>
      </c>
      <c r="H224" s="535"/>
    </row>
    <row r="225" spans="1:8" ht="14.4" x14ac:dyDescent="0.3">
      <c r="B225" s="477" t="s">
        <v>1334</v>
      </c>
      <c r="C225" s="423"/>
      <c r="D225" s="481" t="s">
        <v>463</v>
      </c>
      <c r="E225" s="425"/>
      <c r="F225" s="481" t="s">
        <v>464</v>
      </c>
      <c r="G225" s="426">
        <f t="shared" si="17"/>
        <v>0</v>
      </c>
      <c r="H225" s="535"/>
    </row>
    <row r="226" spans="1:8" ht="14.4" x14ac:dyDescent="0.3">
      <c r="B226" s="429" t="s">
        <v>421</v>
      </c>
      <c r="C226" s="423"/>
      <c r="D226" s="30"/>
      <c r="E226" s="425"/>
      <c r="F226" s="30"/>
      <c r="G226" s="426">
        <f t="shared" si="17"/>
        <v>0</v>
      </c>
      <c r="H226" s="535"/>
    </row>
    <row r="227" spans="1:8" ht="14.4" x14ac:dyDescent="0.3">
      <c r="B227" s="429" t="s">
        <v>421</v>
      </c>
      <c r="C227" s="423"/>
      <c r="D227" s="30"/>
      <c r="E227" s="425"/>
      <c r="F227" s="30"/>
      <c r="G227" s="426">
        <f t="shared" si="17"/>
        <v>0</v>
      </c>
      <c r="H227" s="535"/>
    </row>
    <row r="228" spans="1:8" ht="14.4" x14ac:dyDescent="0.3">
      <c r="B228" s="485" t="s">
        <v>453</v>
      </c>
      <c r="C228" s="480"/>
      <c r="D228" s="480"/>
      <c r="E228" s="432"/>
      <c r="F228" s="481"/>
      <c r="G228" s="486">
        <f>SUM(G223:G227)</f>
        <v>0</v>
      </c>
      <c r="H228" s="535"/>
    </row>
    <row r="229" spans="1:8" ht="14.4" x14ac:dyDescent="0.3">
      <c r="B229" s="475" t="s">
        <v>518</v>
      </c>
      <c r="C229" s="978" t="s">
        <v>451</v>
      </c>
      <c r="D229" s="979"/>
      <c r="E229" s="978" t="s">
        <v>452</v>
      </c>
      <c r="F229" s="979"/>
      <c r="G229" s="476" t="s">
        <v>453</v>
      </c>
      <c r="H229" s="535"/>
    </row>
    <row r="230" spans="1:8" ht="14.4" x14ac:dyDescent="0.3">
      <c r="B230" s="477" t="s">
        <v>504</v>
      </c>
      <c r="C230" s="423"/>
      <c r="D230" s="504" t="s">
        <v>463</v>
      </c>
      <c r="E230" s="425"/>
      <c r="F230" s="504" t="s">
        <v>464</v>
      </c>
      <c r="G230" s="426">
        <f t="shared" ref="G230:G245" si="18">ROUND(E230*C230,2)</f>
        <v>0</v>
      </c>
      <c r="H230" s="535"/>
    </row>
    <row r="231" spans="1:8" ht="14.4" x14ac:dyDescent="0.3">
      <c r="B231" s="477" t="s">
        <v>686</v>
      </c>
      <c r="C231" s="423"/>
      <c r="D231" s="504" t="s">
        <v>463</v>
      </c>
      <c r="E231" s="425"/>
      <c r="F231" s="504" t="s">
        <v>464</v>
      </c>
      <c r="G231" s="426">
        <f t="shared" si="18"/>
        <v>0</v>
      </c>
      <c r="H231" s="535"/>
    </row>
    <row r="232" spans="1:8" ht="14.4" x14ac:dyDescent="0.3">
      <c r="B232" s="477" t="s">
        <v>505</v>
      </c>
      <c r="C232" s="423"/>
      <c r="D232" s="504" t="s">
        <v>463</v>
      </c>
      <c r="E232" s="425"/>
      <c r="F232" s="504" t="s">
        <v>464</v>
      </c>
      <c r="G232" s="426">
        <f t="shared" si="18"/>
        <v>0</v>
      </c>
      <c r="H232" s="535"/>
    </row>
    <row r="233" spans="1:8" ht="14.4" x14ac:dyDescent="0.3">
      <c r="B233" s="477" t="s">
        <v>506</v>
      </c>
      <c r="C233" s="423"/>
      <c r="D233" s="504" t="s">
        <v>463</v>
      </c>
      <c r="E233" s="425"/>
      <c r="F233" s="504" t="s">
        <v>464</v>
      </c>
      <c r="G233" s="426">
        <f t="shared" si="18"/>
        <v>0</v>
      </c>
      <c r="H233" s="535"/>
    </row>
    <row r="234" spans="1:8" ht="14.4" x14ac:dyDescent="0.3">
      <c r="B234" s="477" t="s">
        <v>204</v>
      </c>
      <c r="C234" s="423"/>
      <c r="D234" s="504" t="s">
        <v>463</v>
      </c>
      <c r="E234" s="425"/>
      <c r="F234" s="504" t="s">
        <v>464</v>
      </c>
      <c r="G234" s="426">
        <f t="shared" si="18"/>
        <v>0</v>
      </c>
      <c r="H234" s="535"/>
    </row>
    <row r="235" spans="1:8" ht="14.4" x14ac:dyDescent="0.3">
      <c r="B235" s="477" t="s">
        <v>205</v>
      </c>
      <c r="C235" s="423"/>
      <c r="D235" s="504" t="s">
        <v>463</v>
      </c>
      <c r="E235" s="425"/>
      <c r="F235" s="504" t="s">
        <v>464</v>
      </c>
      <c r="G235" s="426">
        <f t="shared" si="18"/>
        <v>0</v>
      </c>
      <c r="H235" s="535"/>
    </row>
    <row r="236" spans="1:8" s="33" customFormat="1" ht="14.4" x14ac:dyDescent="0.3">
      <c r="A236" s="290"/>
      <c r="B236" s="477" t="s">
        <v>206</v>
      </c>
      <c r="C236" s="423"/>
      <c r="D236" s="504" t="s">
        <v>463</v>
      </c>
      <c r="E236" s="425"/>
      <c r="F236" s="504" t="s">
        <v>464</v>
      </c>
      <c r="G236" s="426">
        <f t="shared" si="18"/>
        <v>0</v>
      </c>
      <c r="H236" s="535"/>
    </row>
    <row r="237" spans="1:8" ht="14.4" x14ac:dyDescent="0.3">
      <c r="B237" s="477" t="s">
        <v>507</v>
      </c>
      <c r="C237" s="423"/>
      <c r="D237" s="504" t="s">
        <v>463</v>
      </c>
      <c r="E237" s="425"/>
      <c r="F237" s="504" t="s">
        <v>464</v>
      </c>
      <c r="G237" s="426">
        <f t="shared" si="18"/>
        <v>0</v>
      </c>
      <c r="H237" s="535"/>
    </row>
    <row r="238" spans="1:8" ht="14.4" x14ac:dyDescent="0.3">
      <c r="B238" s="477" t="s">
        <v>195</v>
      </c>
      <c r="C238" s="423"/>
      <c r="D238" s="504" t="s">
        <v>463</v>
      </c>
      <c r="E238" s="425"/>
      <c r="F238" s="504" t="s">
        <v>464</v>
      </c>
      <c r="G238" s="426">
        <f t="shared" si="18"/>
        <v>0</v>
      </c>
      <c r="H238" s="535"/>
    </row>
    <row r="239" spans="1:8" ht="14.4" x14ac:dyDescent="0.3">
      <c r="B239" s="477" t="s">
        <v>196</v>
      </c>
      <c r="C239" s="423"/>
      <c r="D239" s="504" t="s">
        <v>463</v>
      </c>
      <c r="E239" s="425"/>
      <c r="F239" s="504" t="s">
        <v>464</v>
      </c>
      <c r="G239" s="426">
        <f t="shared" si="18"/>
        <v>0</v>
      </c>
      <c r="H239" s="535"/>
    </row>
    <row r="240" spans="1:8" ht="14.4" x14ac:dyDescent="0.3">
      <c r="B240" s="477" t="s">
        <v>685</v>
      </c>
      <c r="C240" s="423"/>
      <c r="D240" s="504" t="s">
        <v>463</v>
      </c>
      <c r="E240" s="425"/>
      <c r="F240" s="504" t="s">
        <v>464</v>
      </c>
      <c r="G240" s="426">
        <f t="shared" si="18"/>
        <v>0</v>
      </c>
      <c r="H240" s="535"/>
    </row>
    <row r="241" spans="2:8" ht="14.4" x14ac:dyDescent="0.3">
      <c r="B241" s="477" t="s">
        <v>207</v>
      </c>
      <c r="C241" s="423"/>
      <c r="D241" s="504" t="s">
        <v>477</v>
      </c>
      <c r="E241" s="425"/>
      <c r="F241" s="504" t="s">
        <v>478</v>
      </c>
      <c r="G241" s="426">
        <f t="shared" si="18"/>
        <v>0</v>
      </c>
      <c r="H241" s="535"/>
    </row>
    <row r="242" spans="2:8" ht="14.4" x14ac:dyDescent="0.3">
      <c r="B242" s="478" t="s">
        <v>687</v>
      </c>
      <c r="C242" s="423"/>
      <c r="D242" s="505" t="s">
        <v>463</v>
      </c>
      <c r="E242" s="425"/>
      <c r="F242" s="505" t="s">
        <v>464</v>
      </c>
      <c r="G242" s="426">
        <f>ROUND(E242*C242,2)</f>
        <v>0</v>
      </c>
      <c r="H242" s="535"/>
    </row>
    <row r="243" spans="2:8" ht="14.4" x14ac:dyDescent="0.3">
      <c r="B243" s="478" t="s">
        <v>688</v>
      </c>
      <c r="C243" s="423"/>
      <c r="D243" s="505" t="s">
        <v>463</v>
      </c>
      <c r="E243" s="425"/>
      <c r="F243" s="505" t="s">
        <v>464</v>
      </c>
      <c r="G243" s="426">
        <f>ROUND(E243*C243,2)</f>
        <v>0</v>
      </c>
      <c r="H243" s="535"/>
    </row>
    <row r="244" spans="2:8" ht="14.4" x14ac:dyDescent="0.3">
      <c r="B244" s="429" t="s">
        <v>421</v>
      </c>
      <c r="C244" s="423"/>
      <c r="D244" s="27"/>
      <c r="E244" s="425"/>
      <c r="F244" s="27"/>
      <c r="G244" s="426">
        <f t="shared" si="18"/>
        <v>0</v>
      </c>
      <c r="H244" s="535"/>
    </row>
    <row r="245" spans="2:8" ht="14.4" x14ac:dyDescent="0.3">
      <c r="B245" s="429" t="s">
        <v>421</v>
      </c>
      <c r="C245" s="423"/>
      <c r="D245" s="27"/>
      <c r="E245" s="425"/>
      <c r="F245" s="27"/>
      <c r="G245" s="426">
        <f t="shared" si="18"/>
        <v>0</v>
      </c>
      <c r="H245" s="535"/>
    </row>
    <row r="246" spans="2:8" ht="14.4" x14ac:dyDescent="0.3">
      <c r="B246" s="485" t="s">
        <v>453</v>
      </c>
      <c r="C246" s="480"/>
      <c r="D246" s="480"/>
      <c r="E246" s="432"/>
      <c r="F246" s="481"/>
      <c r="G246" s="486">
        <f>SUM(G230:G245)</f>
        <v>0</v>
      </c>
      <c r="H246" s="535"/>
    </row>
    <row r="247" spans="2:8" ht="14.4" x14ac:dyDescent="0.3">
      <c r="B247" s="475" t="s">
        <v>512</v>
      </c>
      <c r="C247" s="978" t="s">
        <v>451</v>
      </c>
      <c r="D247" s="979"/>
      <c r="E247" s="978" t="s">
        <v>452</v>
      </c>
      <c r="F247" s="979"/>
      <c r="G247" s="476" t="s">
        <v>453</v>
      </c>
      <c r="H247" s="535"/>
    </row>
    <row r="248" spans="2:8" ht="14.4" x14ac:dyDescent="0.3">
      <c r="B248" s="477" t="s">
        <v>698</v>
      </c>
      <c r="C248" s="423"/>
      <c r="D248" s="504" t="s">
        <v>463</v>
      </c>
      <c r="E248" s="425"/>
      <c r="F248" s="504" t="s">
        <v>464</v>
      </c>
      <c r="G248" s="426">
        <f t="shared" ref="G248:G254" si="19">ROUND(E248*C248,2)</f>
        <v>0</v>
      </c>
      <c r="H248" s="535"/>
    </row>
    <row r="249" spans="2:8" ht="14.4" x14ac:dyDescent="0.3">
      <c r="B249" s="477" t="s">
        <v>513</v>
      </c>
      <c r="C249" s="423"/>
      <c r="D249" s="504" t="s">
        <v>477</v>
      </c>
      <c r="E249" s="425"/>
      <c r="F249" s="504" t="s">
        <v>478</v>
      </c>
      <c r="G249" s="426">
        <f t="shared" si="19"/>
        <v>0</v>
      </c>
      <c r="H249" s="535"/>
    </row>
    <row r="250" spans="2:8" ht="14.4" x14ac:dyDescent="0.3">
      <c r="B250" s="531" t="s">
        <v>693</v>
      </c>
      <c r="C250" s="423"/>
      <c r="D250" s="504" t="s">
        <v>477</v>
      </c>
      <c r="E250" s="425"/>
      <c r="F250" s="504" t="s">
        <v>478</v>
      </c>
      <c r="G250" s="426">
        <f t="shared" si="19"/>
        <v>0</v>
      </c>
      <c r="H250" s="535"/>
    </row>
    <row r="251" spans="2:8" ht="14.4" x14ac:dyDescent="0.3">
      <c r="B251" s="477" t="s">
        <v>514</v>
      </c>
      <c r="C251" s="423"/>
      <c r="D251" s="504" t="s">
        <v>463</v>
      </c>
      <c r="E251" s="425"/>
      <c r="F251" s="504" t="s">
        <v>464</v>
      </c>
      <c r="G251" s="426">
        <f t="shared" si="19"/>
        <v>0</v>
      </c>
      <c r="H251" s="535"/>
    </row>
    <row r="252" spans="2:8" ht="14.4" x14ac:dyDescent="0.3">
      <c r="B252" s="506" t="s">
        <v>692</v>
      </c>
      <c r="C252" s="423"/>
      <c r="D252" s="505" t="s">
        <v>463</v>
      </c>
      <c r="E252" s="425"/>
      <c r="F252" s="505" t="s">
        <v>464</v>
      </c>
      <c r="G252" s="426">
        <f>ROUND(E252*C252,2)</f>
        <v>0</v>
      </c>
      <c r="H252" s="535"/>
    </row>
    <row r="253" spans="2:8" ht="14.4" x14ac:dyDescent="0.3">
      <c r="B253" s="429" t="s">
        <v>421</v>
      </c>
      <c r="C253" s="423"/>
      <c r="D253" s="27"/>
      <c r="E253" s="425"/>
      <c r="F253" s="27"/>
      <c r="G253" s="426">
        <f t="shared" si="19"/>
        <v>0</v>
      </c>
      <c r="H253" s="535"/>
    </row>
    <row r="254" spans="2:8" ht="14.4" x14ac:dyDescent="0.3">
      <c r="B254" s="429" t="s">
        <v>421</v>
      </c>
      <c r="C254" s="423"/>
      <c r="D254" s="27"/>
      <c r="E254" s="425"/>
      <c r="F254" s="27"/>
      <c r="G254" s="426">
        <f t="shared" si="19"/>
        <v>0</v>
      </c>
      <c r="H254" s="535"/>
    </row>
    <row r="255" spans="2:8" ht="14.4" x14ac:dyDescent="0.3">
      <c r="B255" s="485" t="s">
        <v>453</v>
      </c>
      <c r="C255" s="480"/>
      <c r="D255" s="480"/>
      <c r="E255" s="432"/>
      <c r="F255" s="481"/>
      <c r="G255" s="486">
        <f>SUM(G248:G254)</f>
        <v>0</v>
      </c>
      <c r="H255" s="535"/>
    </row>
    <row r="256" spans="2:8" ht="14.4" x14ac:dyDescent="0.3">
      <c r="B256" s="475" t="s">
        <v>519</v>
      </c>
      <c r="C256" s="978" t="s">
        <v>451</v>
      </c>
      <c r="D256" s="979"/>
      <c r="E256" s="978" t="s">
        <v>452</v>
      </c>
      <c r="F256" s="979"/>
      <c r="G256" s="476" t="s">
        <v>453</v>
      </c>
      <c r="H256" s="535"/>
    </row>
    <row r="257" spans="2:8" ht="14.4" x14ac:dyDescent="0.3">
      <c r="B257" s="477" t="s">
        <v>508</v>
      </c>
      <c r="C257" s="423"/>
      <c r="D257" s="504" t="s">
        <v>463</v>
      </c>
      <c r="E257" s="425"/>
      <c r="F257" s="504" t="s">
        <v>464</v>
      </c>
      <c r="G257" s="426">
        <f t="shared" ref="G257:G269" si="20">ROUND(E257*C257,2)</f>
        <v>0</v>
      </c>
      <c r="H257" s="535"/>
    </row>
    <row r="258" spans="2:8" ht="14.4" x14ac:dyDescent="0.3">
      <c r="B258" s="477" t="s">
        <v>197</v>
      </c>
      <c r="C258" s="423"/>
      <c r="D258" s="504" t="s">
        <v>463</v>
      </c>
      <c r="E258" s="425"/>
      <c r="F258" s="504" t="s">
        <v>464</v>
      </c>
      <c r="G258" s="426">
        <f t="shared" si="20"/>
        <v>0</v>
      </c>
      <c r="H258" s="535"/>
    </row>
    <row r="259" spans="2:8" ht="14.4" x14ac:dyDescent="0.3">
      <c r="B259" s="477" t="s">
        <v>198</v>
      </c>
      <c r="C259" s="423"/>
      <c r="D259" s="504" t="s">
        <v>463</v>
      </c>
      <c r="E259" s="425"/>
      <c r="F259" s="504" t="s">
        <v>464</v>
      </c>
      <c r="G259" s="426">
        <f t="shared" si="20"/>
        <v>0</v>
      </c>
      <c r="H259" s="535"/>
    </row>
    <row r="260" spans="2:8" ht="14.4" x14ac:dyDescent="0.3">
      <c r="B260" s="477" t="s">
        <v>509</v>
      </c>
      <c r="C260" s="423"/>
      <c r="D260" s="504" t="s">
        <v>463</v>
      </c>
      <c r="E260" s="425"/>
      <c r="F260" s="504" t="s">
        <v>464</v>
      </c>
      <c r="G260" s="426">
        <f t="shared" si="20"/>
        <v>0</v>
      </c>
      <c r="H260" s="535"/>
    </row>
    <row r="261" spans="2:8" ht="14.4" x14ac:dyDescent="0.3">
      <c r="B261" s="477" t="s">
        <v>510</v>
      </c>
      <c r="C261" s="423"/>
      <c r="D261" s="504" t="s">
        <v>463</v>
      </c>
      <c r="E261" s="425"/>
      <c r="F261" s="504" t="s">
        <v>464</v>
      </c>
      <c r="G261" s="426">
        <f t="shared" si="20"/>
        <v>0</v>
      </c>
      <c r="H261" s="535"/>
    </row>
    <row r="262" spans="2:8" ht="14.4" x14ac:dyDescent="0.3">
      <c r="B262" s="477" t="s">
        <v>199</v>
      </c>
      <c r="C262" s="423"/>
      <c r="D262" s="504" t="s">
        <v>477</v>
      </c>
      <c r="E262" s="425"/>
      <c r="F262" s="504" t="s">
        <v>478</v>
      </c>
      <c r="G262" s="426">
        <f t="shared" si="20"/>
        <v>0</v>
      </c>
      <c r="H262" s="535"/>
    </row>
    <row r="263" spans="2:8" ht="14.4" x14ac:dyDescent="0.3">
      <c r="B263" s="531" t="s">
        <v>689</v>
      </c>
      <c r="C263" s="423"/>
      <c r="D263" s="504" t="s">
        <v>463</v>
      </c>
      <c r="E263" s="425"/>
      <c r="F263" s="504" t="s">
        <v>464</v>
      </c>
      <c r="G263" s="426">
        <f t="shared" si="20"/>
        <v>0</v>
      </c>
      <c r="H263" s="535"/>
    </row>
    <row r="264" spans="2:8" ht="14.4" x14ac:dyDescent="0.3">
      <c r="B264" s="531" t="s">
        <v>690</v>
      </c>
      <c r="C264" s="423"/>
      <c r="D264" s="504" t="s">
        <v>463</v>
      </c>
      <c r="E264" s="425"/>
      <c r="F264" s="504" t="s">
        <v>464</v>
      </c>
      <c r="G264" s="426">
        <f t="shared" si="20"/>
        <v>0</v>
      </c>
      <c r="H264" s="535"/>
    </row>
    <row r="265" spans="2:8" ht="14.4" x14ac:dyDescent="0.3">
      <c r="B265" s="531" t="s">
        <v>677</v>
      </c>
      <c r="C265" s="423"/>
      <c r="D265" s="504" t="s">
        <v>463</v>
      </c>
      <c r="E265" s="425"/>
      <c r="F265" s="504" t="s">
        <v>464</v>
      </c>
      <c r="G265" s="426">
        <f t="shared" si="20"/>
        <v>0</v>
      </c>
      <c r="H265" s="535"/>
    </row>
    <row r="266" spans="2:8" ht="14.4" x14ac:dyDescent="0.3">
      <c r="B266" s="477" t="s">
        <v>511</v>
      </c>
      <c r="C266" s="423"/>
      <c r="D266" s="504" t="s">
        <v>463</v>
      </c>
      <c r="E266" s="425"/>
      <c r="F266" s="504" t="s">
        <v>464</v>
      </c>
      <c r="G266" s="426">
        <f t="shared" si="20"/>
        <v>0</v>
      </c>
      <c r="H266" s="535"/>
    </row>
    <row r="267" spans="2:8" ht="14.4" x14ac:dyDescent="0.3">
      <c r="B267" s="478" t="s">
        <v>691</v>
      </c>
      <c r="C267" s="423"/>
      <c r="D267" s="505" t="s">
        <v>463</v>
      </c>
      <c r="E267" s="425"/>
      <c r="F267" s="505" t="s">
        <v>464</v>
      </c>
      <c r="G267" s="426">
        <f>ROUND(E267*C267,2)</f>
        <v>0</v>
      </c>
      <c r="H267" s="535"/>
    </row>
    <row r="268" spans="2:8" ht="14.4" x14ac:dyDescent="0.3">
      <c r="B268" s="429" t="s">
        <v>421</v>
      </c>
      <c r="C268" s="423"/>
      <c r="D268" s="27"/>
      <c r="E268" s="425"/>
      <c r="F268" s="27"/>
      <c r="G268" s="426">
        <f t="shared" si="20"/>
        <v>0</v>
      </c>
      <c r="H268" s="535"/>
    </row>
    <row r="269" spans="2:8" ht="14.4" x14ac:dyDescent="0.3">
      <c r="B269" s="429" t="s">
        <v>421</v>
      </c>
      <c r="C269" s="423"/>
      <c r="D269" s="27"/>
      <c r="E269" s="425"/>
      <c r="F269" s="27"/>
      <c r="G269" s="426">
        <f t="shared" si="20"/>
        <v>0</v>
      </c>
      <c r="H269" s="535"/>
    </row>
    <row r="270" spans="2:8" ht="14.4" x14ac:dyDescent="0.3">
      <c r="B270" s="485" t="s">
        <v>453</v>
      </c>
      <c r="C270" s="480"/>
      <c r="D270" s="480"/>
      <c r="E270" s="432"/>
      <c r="F270" s="481"/>
      <c r="G270" s="507">
        <f>SUM(G257:G269)</f>
        <v>0</v>
      </c>
      <c r="H270" s="535"/>
    </row>
    <row r="271" spans="2:8" ht="14.4" x14ac:dyDescent="0.3">
      <c r="B271" s="475" t="s">
        <v>1335</v>
      </c>
      <c r="C271" s="978" t="s">
        <v>451</v>
      </c>
      <c r="D271" s="979"/>
      <c r="E271" s="978" t="s">
        <v>452</v>
      </c>
      <c r="F271" s="979"/>
      <c r="G271" s="476" t="s">
        <v>453</v>
      </c>
      <c r="H271" s="535"/>
    </row>
    <row r="272" spans="2:8" ht="14.4" x14ac:dyDescent="0.3">
      <c r="B272" s="477" t="s">
        <v>1336</v>
      </c>
      <c r="C272" s="423"/>
      <c r="D272" s="504" t="s">
        <v>463</v>
      </c>
      <c r="E272" s="425"/>
      <c r="F272" s="504" t="s">
        <v>464</v>
      </c>
      <c r="G272" s="426">
        <f t="shared" ref="G272:G278" si="21">ROUND(E272*C272,2)</f>
        <v>0</v>
      </c>
      <c r="H272" s="535"/>
    </row>
    <row r="273" spans="2:8" ht="14.4" x14ac:dyDescent="0.3">
      <c r="B273" s="477" t="s">
        <v>1353</v>
      </c>
      <c r="C273" s="423"/>
      <c r="D273" s="504" t="s">
        <v>463</v>
      </c>
      <c r="E273" s="425"/>
      <c r="F273" s="504" t="s">
        <v>464</v>
      </c>
      <c r="G273" s="426">
        <f t="shared" si="21"/>
        <v>0</v>
      </c>
      <c r="H273" s="535"/>
    </row>
    <row r="274" spans="2:8" ht="14.4" x14ac:dyDescent="0.3">
      <c r="B274" s="477" t="s">
        <v>1337</v>
      </c>
      <c r="C274" s="423"/>
      <c r="D274" s="504" t="s">
        <v>463</v>
      </c>
      <c r="E274" s="425"/>
      <c r="F274" s="504" t="s">
        <v>464</v>
      </c>
      <c r="G274" s="426">
        <f t="shared" si="21"/>
        <v>0</v>
      </c>
      <c r="H274" s="535"/>
    </row>
    <row r="275" spans="2:8" ht="14.4" x14ac:dyDescent="0.3">
      <c r="B275" s="477" t="s">
        <v>1338</v>
      </c>
      <c r="C275" s="423"/>
      <c r="D275" s="504" t="s">
        <v>463</v>
      </c>
      <c r="E275" s="425"/>
      <c r="F275" s="504" t="s">
        <v>464</v>
      </c>
      <c r="G275" s="426">
        <f t="shared" si="21"/>
        <v>0</v>
      </c>
      <c r="H275" s="535"/>
    </row>
    <row r="276" spans="2:8" ht="14.4" x14ac:dyDescent="0.3">
      <c r="B276" s="477" t="s">
        <v>1339</v>
      </c>
      <c r="C276" s="423"/>
      <c r="D276" s="504" t="s">
        <v>463</v>
      </c>
      <c r="E276" s="425"/>
      <c r="F276" s="504" t="s">
        <v>464</v>
      </c>
      <c r="G276" s="426">
        <f t="shared" si="21"/>
        <v>0</v>
      </c>
      <c r="H276" s="535"/>
    </row>
    <row r="277" spans="2:8" ht="14.4" x14ac:dyDescent="0.3">
      <c r="B277" s="429" t="s">
        <v>421</v>
      </c>
      <c r="C277" s="423"/>
      <c r="D277" s="27"/>
      <c r="E277" s="425"/>
      <c r="F277" s="27"/>
      <c r="G277" s="426">
        <f t="shared" si="21"/>
        <v>0</v>
      </c>
      <c r="H277" s="535"/>
    </row>
    <row r="278" spans="2:8" ht="14.4" x14ac:dyDescent="0.3">
      <c r="B278" s="429" t="s">
        <v>421</v>
      </c>
      <c r="C278" s="423"/>
      <c r="D278" s="27"/>
      <c r="E278" s="425"/>
      <c r="F278" s="27"/>
      <c r="G278" s="426">
        <f t="shared" si="21"/>
        <v>0</v>
      </c>
      <c r="H278" s="535"/>
    </row>
    <row r="279" spans="2:8" ht="14.4" x14ac:dyDescent="0.3">
      <c r="B279" s="485" t="s">
        <v>453</v>
      </c>
      <c r="C279" s="480"/>
      <c r="D279" s="480"/>
      <c r="E279" s="432"/>
      <c r="F279" s="481"/>
      <c r="G279" s="507">
        <f>SUM(G272:G278)</f>
        <v>0</v>
      </c>
      <c r="H279" s="535"/>
    </row>
    <row r="280" spans="2:8" ht="14.4" x14ac:dyDescent="0.3">
      <c r="B280" s="475" t="s">
        <v>520</v>
      </c>
      <c r="C280" s="978" t="s">
        <v>451</v>
      </c>
      <c r="D280" s="979"/>
      <c r="E280" s="978" t="s">
        <v>452</v>
      </c>
      <c r="F280" s="979"/>
      <c r="G280" s="476" t="s">
        <v>453</v>
      </c>
      <c r="H280" s="535"/>
    </row>
    <row r="281" spans="2:8" ht="14.4" x14ac:dyDescent="0.3">
      <c r="B281" s="508" t="s">
        <v>550</v>
      </c>
      <c r="C281" s="423"/>
      <c r="D281" s="27" t="s">
        <v>560</v>
      </c>
      <c r="E281" s="425"/>
      <c r="F281" s="27"/>
      <c r="G281" s="426">
        <f t="shared" ref="G281:G288" si="22">ROUND(E281*C281,2)</f>
        <v>0</v>
      </c>
      <c r="H281" s="535"/>
    </row>
    <row r="282" spans="2:8" ht="14.4" x14ac:dyDescent="0.3">
      <c r="B282" s="509" t="s">
        <v>644</v>
      </c>
      <c r="C282" s="423"/>
      <c r="D282" s="27" t="s">
        <v>560</v>
      </c>
      <c r="E282" s="425"/>
      <c r="F282" s="27"/>
      <c r="G282" s="426">
        <f t="shared" si="22"/>
        <v>0</v>
      </c>
      <c r="H282" s="535"/>
    </row>
    <row r="283" spans="2:8" ht="14.4" x14ac:dyDescent="0.3">
      <c r="B283" s="429"/>
      <c r="C283" s="423"/>
      <c r="D283" s="27"/>
      <c r="E283" s="425"/>
      <c r="F283" s="27"/>
      <c r="G283" s="426">
        <f t="shared" si="22"/>
        <v>0</v>
      </c>
      <c r="H283" s="535"/>
    </row>
    <row r="284" spans="2:8" ht="14.4" x14ac:dyDescent="0.3">
      <c r="B284" s="429"/>
      <c r="C284" s="423"/>
      <c r="D284" s="27"/>
      <c r="E284" s="425"/>
      <c r="F284" s="27"/>
      <c r="G284" s="426">
        <f t="shared" si="22"/>
        <v>0</v>
      </c>
      <c r="H284" s="535"/>
    </row>
    <row r="285" spans="2:8" ht="14.4" x14ac:dyDescent="0.3">
      <c r="B285" s="429"/>
      <c r="C285" s="423"/>
      <c r="D285" s="27"/>
      <c r="E285" s="425"/>
      <c r="F285" s="27"/>
      <c r="G285" s="426">
        <f t="shared" si="22"/>
        <v>0</v>
      </c>
      <c r="H285" s="535"/>
    </row>
    <row r="286" spans="2:8" ht="14.4" x14ac:dyDescent="0.3">
      <c r="B286" s="429"/>
      <c r="C286" s="423"/>
      <c r="D286" s="27"/>
      <c r="E286" s="425"/>
      <c r="F286" s="27"/>
      <c r="G286" s="426">
        <f t="shared" si="22"/>
        <v>0</v>
      </c>
      <c r="H286" s="535"/>
    </row>
    <row r="287" spans="2:8" ht="14.4" x14ac:dyDescent="0.3">
      <c r="B287" s="429"/>
      <c r="C287" s="423"/>
      <c r="D287" s="27"/>
      <c r="E287" s="425"/>
      <c r="F287" s="27"/>
      <c r="G287" s="426">
        <f t="shared" si="22"/>
        <v>0</v>
      </c>
      <c r="H287" s="535"/>
    </row>
    <row r="288" spans="2:8" ht="14.4" x14ac:dyDescent="0.3">
      <c r="B288" s="429"/>
      <c r="C288" s="423"/>
      <c r="D288" s="27"/>
      <c r="E288" s="425"/>
      <c r="F288" s="27"/>
      <c r="G288" s="426">
        <f t="shared" si="22"/>
        <v>0</v>
      </c>
      <c r="H288" s="535"/>
    </row>
    <row r="289" spans="2:8" ht="14.4" x14ac:dyDescent="0.3">
      <c r="B289" s="485" t="s">
        <v>453</v>
      </c>
      <c r="C289" s="480"/>
      <c r="D289" s="480"/>
      <c r="E289" s="432"/>
      <c r="F289" s="481"/>
      <c r="G289" s="507">
        <f>SUM(G281:G288)</f>
        <v>0</v>
      </c>
      <c r="H289" s="535"/>
    </row>
    <row r="290" spans="2:8" ht="14.4" x14ac:dyDescent="0.3">
      <c r="B290" s="510"/>
      <c r="C290" s="511"/>
      <c r="D290" s="511"/>
      <c r="E290" s="512" t="s">
        <v>178</v>
      </c>
      <c r="F290" s="511"/>
      <c r="G290" s="554">
        <f>G30+G48+G60+G69+G79+G96+G110+G120+G131+G147+G160+G174+G192+G209+G221+G228+G246+G255+G270+G279+G289</f>
        <v>0</v>
      </c>
      <c r="H290" s="535"/>
    </row>
    <row r="291" spans="2:8" ht="14.4" x14ac:dyDescent="0.3">
      <c r="B291" s="513"/>
      <c r="C291" s="513"/>
      <c r="D291" s="513"/>
      <c r="E291" s="513"/>
      <c r="F291" s="513"/>
      <c r="G291" s="513"/>
      <c r="H291" s="535"/>
    </row>
    <row r="292" spans="2:8" ht="14.4" x14ac:dyDescent="0.3">
      <c r="B292" s="513"/>
      <c r="C292" s="980" t="s">
        <v>524</v>
      </c>
      <c r="D292" s="980"/>
      <c r="E292" s="980"/>
      <c r="F292" s="980"/>
      <c r="G292" s="981"/>
      <c r="H292" s="535"/>
    </row>
    <row r="293" spans="2:8" ht="14.4" x14ac:dyDescent="0.3">
      <c r="B293" s="513"/>
      <c r="C293" s="975" t="s">
        <v>294</v>
      </c>
      <c r="D293" s="976"/>
      <c r="E293" s="976"/>
      <c r="F293" s="977"/>
      <c r="G293" s="514">
        <f>G30</f>
        <v>0</v>
      </c>
      <c r="H293" s="535"/>
    </row>
    <row r="294" spans="2:8" ht="14.4" x14ac:dyDescent="0.3">
      <c r="B294" s="513"/>
      <c r="C294" s="515" t="s">
        <v>1340</v>
      </c>
      <c r="D294" s="516"/>
      <c r="E294" s="516"/>
      <c r="F294" s="517"/>
      <c r="G294" s="518">
        <f>G48</f>
        <v>0</v>
      </c>
      <c r="H294" s="535"/>
    </row>
    <row r="295" spans="2:8" ht="14.4" x14ac:dyDescent="0.3">
      <c r="B295" s="513"/>
      <c r="C295" s="975" t="s">
        <v>1262</v>
      </c>
      <c r="D295" s="976"/>
      <c r="E295" s="976"/>
      <c r="F295" s="977"/>
      <c r="G295" s="518">
        <f>G60</f>
        <v>0</v>
      </c>
      <c r="H295" s="535"/>
    </row>
    <row r="296" spans="2:8" ht="14.4" x14ac:dyDescent="0.3">
      <c r="B296" s="513"/>
      <c r="C296" s="975" t="s">
        <v>488</v>
      </c>
      <c r="D296" s="976"/>
      <c r="E296" s="976"/>
      <c r="F296" s="977"/>
      <c r="G296" s="518">
        <f>G69</f>
        <v>0</v>
      </c>
      <c r="H296" s="535"/>
    </row>
    <row r="297" spans="2:8" ht="14.4" x14ac:dyDescent="0.3">
      <c r="B297" s="513"/>
      <c r="C297" s="975" t="s">
        <v>490</v>
      </c>
      <c r="D297" s="976"/>
      <c r="E297" s="976"/>
      <c r="F297" s="977"/>
      <c r="G297" s="518">
        <f>G79</f>
        <v>0</v>
      </c>
      <c r="H297" s="535"/>
    </row>
    <row r="298" spans="2:8" ht="14.4" x14ac:dyDescent="0.3">
      <c r="B298" s="513"/>
      <c r="C298" s="975" t="s">
        <v>521</v>
      </c>
      <c r="D298" s="976"/>
      <c r="E298" s="976"/>
      <c r="F298" s="977"/>
      <c r="G298" s="518">
        <f>G96</f>
        <v>0</v>
      </c>
      <c r="H298" s="535"/>
    </row>
    <row r="299" spans="2:8" ht="14.4" x14ac:dyDescent="0.3">
      <c r="B299" s="513"/>
      <c r="C299" s="975" t="s">
        <v>522</v>
      </c>
      <c r="D299" s="976"/>
      <c r="E299" s="976"/>
      <c r="F299" s="977"/>
      <c r="G299" s="518">
        <f>G110</f>
        <v>0</v>
      </c>
      <c r="H299" s="535"/>
    </row>
    <row r="300" spans="2:8" ht="14.4" x14ac:dyDescent="0.3">
      <c r="B300" s="513"/>
      <c r="C300" s="975" t="s">
        <v>493</v>
      </c>
      <c r="D300" s="976"/>
      <c r="E300" s="976"/>
      <c r="F300" s="977"/>
      <c r="G300" s="518">
        <f>G120</f>
        <v>0</v>
      </c>
      <c r="H300" s="535"/>
    </row>
    <row r="301" spans="2:8" ht="14.4" x14ac:dyDescent="0.3">
      <c r="B301" s="513"/>
      <c r="C301" s="975" t="s">
        <v>1285</v>
      </c>
      <c r="D301" s="976"/>
      <c r="E301" s="976"/>
      <c r="F301" s="977"/>
      <c r="G301" s="518">
        <f>G131</f>
        <v>0</v>
      </c>
      <c r="H301" s="535"/>
    </row>
    <row r="302" spans="2:8" ht="14.4" x14ac:dyDescent="0.3">
      <c r="B302" s="513"/>
      <c r="C302" s="975" t="s">
        <v>1292</v>
      </c>
      <c r="D302" s="976"/>
      <c r="E302" s="976"/>
      <c r="F302" s="977"/>
      <c r="G302" s="518">
        <f>G147</f>
        <v>0</v>
      </c>
      <c r="H302" s="535"/>
    </row>
    <row r="303" spans="2:8" ht="14.4" x14ac:dyDescent="0.3">
      <c r="B303" s="513"/>
      <c r="C303" s="975" t="s">
        <v>1297</v>
      </c>
      <c r="D303" s="976"/>
      <c r="E303" s="976"/>
      <c r="F303" s="977"/>
      <c r="G303" s="518">
        <f>G160</f>
        <v>0</v>
      </c>
      <c r="H303" s="535"/>
    </row>
    <row r="304" spans="2:8" ht="14.4" x14ac:dyDescent="0.3">
      <c r="B304" s="513"/>
      <c r="C304" s="975" t="s">
        <v>1302</v>
      </c>
      <c r="D304" s="976"/>
      <c r="E304" s="976"/>
      <c r="F304" s="977"/>
      <c r="G304" s="518">
        <f>G174</f>
        <v>0</v>
      </c>
      <c r="H304" s="535"/>
    </row>
    <row r="305" spans="2:8" ht="14.4" x14ac:dyDescent="0.3">
      <c r="B305" s="513"/>
      <c r="C305" s="975" t="s">
        <v>1304</v>
      </c>
      <c r="D305" s="976"/>
      <c r="E305" s="976"/>
      <c r="F305" s="977"/>
      <c r="G305" s="518">
        <f>G192</f>
        <v>0</v>
      </c>
      <c r="H305" s="535"/>
    </row>
    <row r="306" spans="2:8" ht="14.4" x14ac:dyDescent="0.3">
      <c r="B306" s="513"/>
      <c r="C306" s="975" t="s">
        <v>1341</v>
      </c>
      <c r="D306" s="976"/>
      <c r="E306" s="976"/>
      <c r="F306" s="977"/>
      <c r="G306" s="518">
        <f>G209</f>
        <v>0</v>
      </c>
      <c r="H306" s="535"/>
    </row>
    <row r="307" spans="2:8" ht="14.4" x14ac:dyDescent="0.3">
      <c r="B307" s="513"/>
      <c r="C307" s="975" t="s">
        <v>1342</v>
      </c>
      <c r="D307" s="976"/>
      <c r="E307" s="976"/>
      <c r="F307" s="977"/>
      <c r="G307" s="518">
        <f>G221</f>
        <v>0</v>
      </c>
      <c r="H307" s="535"/>
    </row>
    <row r="308" spans="2:8" ht="14.4" x14ac:dyDescent="0.3">
      <c r="B308" s="513"/>
      <c r="C308" s="975" t="s">
        <v>1343</v>
      </c>
      <c r="D308" s="976"/>
      <c r="E308" s="976"/>
      <c r="F308" s="977"/>
      <c r="G308" s="518">
        <f>G228</f>
        <v>0</v>
      </c>
      <c r="H308" s="535"/>
    </row>
    <row r="309" spans="2:8" ht="14.4" x14ac:dyDescent="0.3">
      <c r="B309" s="513"/>
      <c r="C309" s="975" t="s">
        <v>518</v>
      </c>
      <c r="D309" s="976"/>
      <c r="E309" s="976"/>
      <c r="F309" s="977"/>
      <c r="G309" s="518">
        <f>G246</f>
        <v>0</v>
      </c>
      <c r="H309" s="535"/>
    </row>
    <row r="310" spans="2:8" ht="14.4" x14ac:dyDescent="0.3">
      <c r="B310" s="513"/>
      <c r="C310" s="975" t="s">
        <v>512</v>
      </c>
      <c r="D310" s="976"/>
      <c r="E310" s="976"/>
      <c r="F310" s="977"/>
      <c r="G310" s="518">
        <f>G255</f>
        <v>0</v>
      </c>
      <c r="H310" s="535"/>
    </row>
    <row r="311" spans="2:8" ht="14.4" x14ac:dyDescent="0.3">
      <c r="B311" s="513"/>
      <c r="C311" s="975" t="s">
        <v>519</v>
      </c>
      <c r="D311" s="976"/>
      <c r="E311" s="976"/>
      <c r="F311" s="977"/>
      <c r="G311" s="518">
        <f>G270</f>
        <v>0</v>
      </c>
      <c r="H311" s="535"/>
    </row>
    <row r="312" spans="2:8" ht="14.4" x14ac:dyDescent="0.3">
      <c r="B312" s="513"/>
      <c r="C312" s="975" t="s">
        <v>1335</v>
      </c>
      <c r="D312" s="976"/>
      <c r="E312" s="976"/>
      <c r="F312" s="977"/>
      <c r="G312" s="518">
        <f>G279</f>
        <v>0</v>
      </c>
      <c r="H312" s="535"/>
    </row>
    <row r="313" spans="2:8" ht="14.4" x14ac:dyDescent="0.3">
      <c r="B313" s="513"/>
      <c r="C313" s="975" t="s">
        <v>523</v>
      </c>
      <c r="D313" s="976"/>
      <c r="E313" s="976"/>
      <c r="F313" s="977"/>
      <c r="G313" s="518">
        <f>G289</f>
        <v>0</v>
      </c>
      <c r="H313" s="535"/>
    </row>
    <row r="314" spans="2:8" ht="14.4" x14ac:dyDescent="0.3">
      <c r="B314" s="513"/>
      <c r="C314" s="513"/>
      <c r="D314" s="513"/>
      <c r="E314" s="513"/>
      <c r="F314" s="513"/>
      <c r="G314" s="513"/>
      <c r="H314" s="535"/>
    </row>
    <row r="315" spans="2:8" ht="15" thickBot="1" x14ac:dyDescent="0.35">
      <c r="B315" s="513"/>
      <c r="C315" s="975" t="s">
        <v>422</v>
      </c>
      <c r="D315" s="976"/>
      <c r="E315" s="976"/>
      <c r="F315" s="977"/>
      <c r="G315" s="519">
        <f>SUM(G293:G313)</f>
        <v>0</v>
      </c>
      <c r="H315" s="535"/>
    </row>
    <row r="316" spans="2:8" ht="15" thickTop="1" x14ac:dyDescent="0.3">
      <c r="B316" s="513"/>
      <c r="C316" s="513"/>
      <c r="D316" s="513"/>
      <c r="E316" s="513"/>
      <c r="F316" s="513"/>
      <c r="G316" s="513"/>
      <c r="H316" s="535"/>
    </row>
    <row r="317" spans="2:8" ht="14.4" x14ac:dyDescent="0.3">
      <c r="B317" s="513"/>
      <c r="C317" s="975" t="s">
        <v>423</v>
      </c>
      <c r="D317" s="976"/>
      <c r="E317" s="976"/>
      <c r="F317" s="977"/>
      <c r="G317" s="100">
        <f>'9'!I26</f>
        <v>0</v>
      </c>
      <c r="H317" s="535"/>
    </row>
    <row r="318" spans="2:8" ht="14.4" x14ac:dyDescent="0.3">
      <c r="B318" s="520"/>
      <c r="C318" s="975" t="s">
        <v>424</v>
      </c>
      <c r="D318" s="976"/>
      <c r="E318" s="976"/>
      <c r="F318" s="977"/>
      <c r="G318" s="101">
        <f>'9'!I27+'9'!I28</f>
        <v>0</v>
      </c>
      <c r="H318" s="535"/>
    </row>
    <row r="319" spans="2:8" ht="14.4" x14ac:dyDescent="0.3">
      <c r="B319" s="510"/>
      <c r="C319" s="521"/>
      <c r="D319" s="521"/>
      <c r="E319" s="511"/>
      <c r="F319" s="511"/>
      <c r="G319" s="522"/>
      <c r="H319" s="535"/>
    </row>
    <row r="320" spans="2:8" ht="15" thickBot="1" x14ac:dyDescent="0.35">
      <c r="B320" s="523"/>
      <c r="C320" s="966" t="s">
        <v>425</v>
      </c>
      <c r="D320" s="967"/>
      <c r="E320" s="967"/>
      <c r="F320" s="968"/>
      <c r="G320" s="524">
        <f>G315+G317+G318</f>
        <v>0</v>
      </c>
      <c r="H320" s="535"/>
    </row>
    <row r="321" spans="2:8" ht="15" thickTop="1" x14ac:dyDescent="0.3">
      <c r="B321" s="510"/>
      <c r="C321" s="521"/>
      <c r="D321" s="521"/>
      <c r="E321" s="511"/>
      <c r="F321" s="511"/>
      <c r="G321" s="525"/>
      <c r="H321" s="535"/>
    </row>
    <row r="322" spans="2:8" ht="14.4" x14ac:dyDescent="0.3">
      <c r="B322" s="523"/>
      <c r="C322" s="966" t="s">
        <v>426</v>
      </c>
      <c r="D322" s="967"/>
      <c r="E322" s="967"/>
      <c r="F322" s="968"/>
      <c r="G322" s="482">
        <f>G320-G293</f>
        <v>0</v>
      </c>
      <c r="H322" s="555"/>
    </row>
    <row r="323" spans="2:8" ht="12.75" customHeight="1" x14ac:dyDescent="0.3">
      <c r="C323" s="681"/>
      <c r="D323" s="681"/>
      <c r="E323" s="681"/>
      <c r="F323" s="681"/>
      <c r="G323" s="681"/>
      <c r="H323" s="681"/>
    </row>
    <row r="324" spans="2:8" ht="12.75" customHeight="1" x14ac:dyDescent="0.3">
      <c r="B324" s="681"/>
      <c r="C324" s="681"/>
      <c r="D324" s="681"/>
      <c r="E324" s="681"/>
      <c r="F324" s="681"/>
      <c r="G324" s="681"/>
      <c r="H324" s="681"/>
    </row>
    <row r="325" spans="2:8" ht="12.75" customHeight="1" x14ac:dyDescent="0.25">
      <c r="B325" s="973" t="s">
        <v>1515</v>
      </c>
      <c r="C325" s="973"/>
      <c r="D325" s="973"/>
      <c r="E325" s="973"/>
      <c r="F325" s="973"/>
      <c r="G325" s="973"/>
      <c r="H325" s="973"/>
    </row>
    <row r="326" spans="2:8" ht="12.75" customHeight="1" x14ac:dyDescent="0.25">
      <c r="B326" s="973"/>
      <c r="C326" s="973"/>
      <c r="D326" s="973"/>
      <c r="E326" s="973"/>
      <c r="F326" s="973"/>
      <c r="G326" s="973"/>
      <c r="H326" s="973"/>
    </row>
    <row r="327" spans="2:8" ht="12.75" customHeight="1" x14ac:dyDescent="0.25">
      <c r="B327" s="973"/>
      <c r="C327" s="973"/>
      <c r="D327" s="973"/>
      <c r="E327" s="973"/>
      <c r="F327" s="973"/>
      <c r="G327" s="973"/>
      <c r="H327" s="973"/>
    </row>
    <row r="328" spans="2:8" ht="12.75" customHeight="1" x14ac:dyDescent="0.25">
      <c r="B328" s="973"/>
      <c r="C328" s="973"/>
      <c r="D328" s="973"/>
      <c r="E328" s="973"/>
      <c r="F328" s="973"/>
      <c r="G328" s="973"/>
      <c r="H328" s="973"/>
    </row>
    <row r="329" spans="2:8" ht="12.75" customHeight="1" x14ac:dyDescent="0.25">
      <c r="B329" s="973"/>
      <c r="C329" s="973"/>
      <c r="D329" s="973"/>
      <c r="E329" s="973"/>
      <c r="F329" s="973"/>
      <c r="G329" s="973"/>
      <c r="H329" s="973"/>
    </row>
    <row r="330" spans="2:8" x14ac:dyDescent="0.25">
      <c r="B330" s="973"/>
      <c r="C330" s="973"/>
      <c r="D330" s="973"/>
      <c r="E330" s="973"/>
      <c r="F330" s="973"/>
      <c r="G330" s="973"/>
      <c r="H330" s="973"/>
    </row>
    <row r="331" spans="2:8" x14ac:dyDescent="0.25">
      <c r="B331" s="973"/>
      <c r="C331" s="973"/>
      <c r="D331" s="973"/>
      <c r="E331" s="973"/>
      <c r="F331" s="973"/>
      <c r="G331" s="973"/>
      <c r="H331" s="973"/>
    </row>
    <row r="332" spans="2:8" x14ac:dyDescent="0.25">
      <c r="B332" s="973"/>
      <c r="C332" s="973"/>
      <c r="D332" s="973"/>
      <c r="E332" s="973"/>
      <c r="F332" s="973"/>
      <c r="G332" s="973"/>
      <c r="H332" s="973"/>
    </row>
    <row r="333" spans="2:8" x14ac:dyDescent="0.25">
      <c r="B333" s="973"/>
      <c r="C333" s="973"/>
      <c r="D333" s="973"/>
      <c r="E333" s="973"/>
      <c r="F333" s="973"/>
      <c r="G333" s="973"/>
      <c r="H333" s="973"/>
    </row>
    <row r="334" spans="2:8" x14ac:dyDescent="0.25">
      <c r="B334" s="974" t="s">
        <v>1514</v>
      </c>
      <c r="C334" s="974"/>
      <c r="D334" s="974"/>
      <c r="E334" s="974"/>
      <c r="F334" s="974"/>
      <c r="G334" s="974"/>
      <c r="H334" s="974"/>
    </row>
    <row r="335" spans="2:8" x14ac:dyDescent="0.25">
      <c r="B335" s="262"/>
      <c r="C335" s="262"/>
      <c r="D335" s="262"/>
      <c r="E335" s="262"/>
      <c r="F335" s="262"/>
      <c r="G335" s="262"/>
      <c r="H335" s="262"/>
    </row>
    <row r="336" spans="2:8" ht="14.4" x14ac:dyDescent="0.3">
      <c r="B336" s="526" t="s">
        <v>432</v>
      </c>
      <c r="C336" s="527"/>
      <c r="D336" s="521"/>
      <c r="E336" s="511"/>
      <c r="F336" s="511"/>
      <c r="G336" s="528"/>
    </row>
    <row r="337" spans="2:8" ht="12.75" customHeight="1" x14ac:dyDescent="0.25">
      <c r="B337" s="972"/>
      <c r="C337" s="972"/>
      <c r="D337" s="972"/>
      <c r="E337" s="972"/>
      <c r="F337" s="972"/>
      <c r="G337" s="972"/>
      <c r="H337" s="248" t="s">
        <v>214</v>
      </c>
    </row>
    <row r="338" spans="2:8" ht="13.5" customHeight="1" thickBot="1" x14ac:dyDescent="0.3">
      <c r="B338" s="959"/>
      <c r="C338" s="959"/>
      <c r="D338" s="959"/>
      <c r="E338" s="959"/>
      <c r="F338" s="959"/>
      <c r="G338" s="959"/>
      <c r="H338" s="248" t="s">
        <v>215</v>
      </c>
    </row>
    <row r="339" spans="2:8" ht="14.4" x14ac:dyDescent="0.3">
      <c r="B339" s="528" t="s">
        <v>435</v>
      </c>
      <c r="C339" s="521"/>
      <c r="D339" s="521"/>
      <c r="E339" s="529"/>
      <c r="F339" s="31"/>
      <c r="G339" s="31"/>
    </row>
    <row r="340" spans="2:8" ht="14.4" x14ac:dyDescent="0.3">
      <c r="B340" s="528"/>
      <c r="C340" s="521"/>
      <c r="D340" s="521"/>
      <c r="E340" s="529"/>
      <c r="F340" s="529"/>
      <c r="G340" s="522"/>
    </row>
    <row r="341" spans="2:8" ht="14.4" x14ac:dyDescent="0.3">
      <c r="B341" s="972"/>
      <c r="C341" s="972"/>
      <c r="D341" s="972"/>
      <c r="E341" s="563"/>
      <c r="F341" s="969"/>
      <c r="G341" s="970"/>
    </row>
    <row r="342" spans="2:8" ht="15" thickBot="1" x14ac:dyDescent="0.35">
      <c r="B342" s="959"/>
      <c r="C342" s="959"/>
      <c r="D342" s="959"/>
      <c r="E342" s="562"/>
      <c r="F342" s="971"/>
      <c r="G342" s="971"/>
    </row>
    <row r="343" spans="2:8" ht="14.4" x14ac:dyDescent="0.3">
      <c r="B343" s="528" t="s">
        <v>1360</v>
      </c>
      <c r="C343" s="521"/>
      <c r="D343" s="521"/>
      <c r="E343" s="529"/>
      <c r="F343" s="529" t="s">
        <v>434</v>
      </c>
      <c r="G343" s="522"/>
    </row>
    <row r="344" spans="2:8" ht="14.4" x14ac:dyDescent="0.3">
      <c r="B344" s="528"/>
      <c r="C344" s="513"/>
      <c r="D344" s="513"/>
      <c r="E344" s="513"/>
      <c r="F344" s="513"/>
      <c r="G344" s="513"/>
    </row>
    <row r="345" spans="2:8" ht="15" thickBot="1" x14ac:dyDescent="0.35">
      <c r="B345" s="959"/>
      <c r="C345" s="959"/>
      <c r="D345" s="530" t="s">
        <v>212</v>
      </c>
      <c r="E345" s="960"/>
      <c r="F345" s="961"/>
      <c r="G345" s="962"/>
    </row>
    <row r="346" spans="2:8" ht="14.4" x14ac:dyDescent="0.3">
      <c r="B346" s="528" t="s">
        <v>433</v>
      </c>
      <c r="C346" s="513"/>
      <c r="D346" s="530" t="s">
        <v>213</v>
      </c>
      <c r="E346" s="960"/>
      <c r="F346" s="961"/>
      <c r="G346" s="962"/>
    </row>
    <row r="347" spans="2:8" ht="14.4" x14ac:dyDescent="0.3">
      <c r="B347" s="553"/>
      <c r="C347" s="513"/>
      <c r="D347" s="530" t="s">
        <v>211</v>
      </c>
      <c r="E347" s="963"/>
      <c r="F347" s="964"/>
      <c r="G347" s="965"/>
    </row>
    <row r="348" spans="2:8" x14ac:dyDescent="0.25">
      <c r="B348" s="552" t="str">
        <f>Guide!$C$29</f>
        <v>For year: 2023</v>
      </c>
      <c r="H348" s="551" t="s">
        <v>879</v>
      </c>
    </row>
  </sheetData>
  <sheetProtection algorithmName="SHA-512" hashValue="mFxH/B/FD70C+GlXsDYUhCasgvXza0pzliIONaCZKZY1fxIsFLkcv5jdkQ/EXcX6z+jtA5gYr8HaZCyaO9wAng==" saltValue="ajz5iN2CYImQMP01oOXnng==" spinCount="100000" sheet="1" objects="1" scenarios="1"/>
  <mergeCells count="77">
    <mergeCell ref="C271:D271"/>
    <mergeCell ref="E271:F271"/>
    <mergeCell ref="E193:F193"/>
    <mergeCell ref="C247:D247"/>
    <mergeCell ref="E247:F247"/>
    <mergeCell ref="C256:D256"/>
    <mergeCell ref="E256:F256"/>
    <mergeCell ref="C210:D210"/>
    <mergeCell ref="E210:F210"/>
    <mergeCell ref="C222:D222"/>
    <mergeCell ref="E222:F222"/>
    <mergeCell ref="C229:D229"/>
    <mergeCell ref="E229:F229"/>
    <mergeCell ref="C311:F311"/>
    <mergeCell ref="C4:D4"/>
    <mergeCell ref="E4:F4"/>
    <mergeCell ref="C31:D31"/>
    <mergeCell ref="E31:F31"/>
    <mergeCell ref="C49:D49"/>
    <mergeCell ref="E49:F49"/>
    <mergeCell ref="C61:D61"/>
    <mergeCell ref="E61:F61"/>
    <mergeCell ref="C70:D70"/>
    <mergeCell ref="E70:F70"/>
    <mergeCell ref="C121:D121"/>
    <mergeCell ref="E121:F121"/>
    <mergeCell ref="C132:D132"/>
    <mergeCell ref="E132:F132"/>
    <mergeCell ref="C193:D193"/>
    <mergeCell ref="C306:F306"/>
    <mergeCell ref="C307:F307"/>
    <mergeCell ref="C308:F308"/>
    <mergeCell ref="C309:F309"/>
    <mergeCell ref="C310:F310"/>
    <mergeCell ref="C303:F303"/>
    <mergeCell ref="C280:D280"/>
    <mergeCell ref="E280:F280"/>
    <mergeCell ref="C304:F304"/>
    <mergeCell ref="C305:F305"/>
    <mergeCell ref="C298:F298"/>
    <mergeCell ref="C299:F299"/>
    <mergeCell ref="C300:F300"/>
    <mergeCell ref="C301:F301"/>
    <mergeCell ref="C302:F302"/>
    <mergeCell ref="C292:G292"/>
    <mergeCell ref="C293:F293"/>
    <mergeCell ref="C295:F295"/>
    <mergeCell ref="C296:F296"/>
    <mergeCell ref="C297:F297"/>
    <mergeCell ref="C80:D80"/>
    <mergeCell ref="E80:F80"/>
    <mergeCell ref="C97:D97"/>
    <mergeCell ref="E97:F97"/>
    <mergeCell ref="C111:D111"/>
    <mergeCell ref="E111:F111"/>
    <mergeCell ref="C148:D148"/>
    <mergeCell ref="E148:F148"/>
    <mergeCell ref="C161:D161"/>
    <mergeCell ref="E161:F161"/>
    <mergeCell ref="C175:D175"/>
    <mergeCell ref="E175:F175"/>
    <mergeCell ref="C312:F312"/>
    <mergeCell ref="C313:F313"/>
    <mergeCell ref="C315:F315"/>
    <mergeCell ref="C317:F317"/>
    <mergeCell ref="C318:F318"/>
    <mergeCell ref="B345:C345"/>
    <mergeCell ref="E345:G345"/>
    <mergeCell ref="E346:G346"/>
    <mergeCell ref="E347:G347"/>
    <mergeCell ref="C320:F320"/>
    <mergeCell ref="C322:F322"/>
    <mergeCell ref="F341:G342"/>
    <mergeCell ref="B337:G338"/>
    <mergeCell ref="B341:D342"/>
    <mergeCell ref="B325:H333"/>
    <mergeCell ref="B334:H334"/>
  </mergeCells>
  <phoneticPr fontId="4" type="noConversion"/>
  <printOptions horizontalCentered="1"/>
  <pageMargins left="0.28000000000000003" right="0.28000000000000003" top="0.65" bottom="0.35" header="0.31" footer="0.27"/>
  <pageSetup scale="56" fitToHeight="4" orientation="portrait" r:id="rId1"/>
  <headerFooter alignWithMargins="0">
    <oddHeader>&amp;C&amp;"Arial,Bold"Low-Income Housing Tax Credit / Tax Exempt Bond Application</oddHeader>
  </headerFooter>
  <rowBreaks count="4" manualBreakCount="4">
    <brk id="79" min="1" max="7" man="1"/>
    <brk id="160" min="1" max="7" man="1"/>
    <brk id="246" min="1" max="7" man="1"/>
    <brk id="290" min="1"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B1:V66"/>
  <sheetViews>
    <sheetView workbookViewId="0">
      <selection activeCell="C4" sqref="C4"/>
    </sheetView>
  </sheetViews>
  <sheetFormatPr defaultColWidth="9" defaultRowHeight="13.2" x14ac:dyDescent="0.25"/>
  <cols>
    <col min="1" max="1" width="1.6640625" style="31" customWidth="1"/>
    <col min="2" max="4" width="9" style="31"/>
    <col min="5" max="5" width="18.33203125" style="31" customWidth="1"/>
    <col min="6" max="8" width="9" style="31"/>
    <col min="9" max="16" width="6.6640625" style="31" customWidth="1"/>
    <col min="17" max="17" width="1.6640625" style="31" customWidth="1"/>
    <col min="18" max="16384" width="9" style="31"/>
  </cols>
  <sheetData>
    <row r="1" spans="2:22" x14ac:dyDescent="0.25">
      <c r="B1" s="34">
        <f>'1'!J4</f>
        <v>0</v>
      </c>
      <c r="O1" s="936">
        <f>'1'!Q4</f>
        <v>0</v>
      </c>
      <c r="P1" s="769"/>
    </row>
    <row r="2" spans="2:22" ht="15.6" x14ac:dyDescent="0.3">
      <c r="B2" s="48" t="s">
        <v>673</v>
      </c>
      <c r="C2" s="42"/>
      <c r="D2" s="42"/>
      <c r="E2" s="42"/>
      <c r="F2" s="42"/>
      <c r="G2" s="42"/>
      <c r="H2" s="42"/>
      <c r="I2" s="42"/>
      <c r="J2" s="42"/>
      <c r="K2" s="42"/>
      <c r="L2" s="42"/>
      <c r="M2" s="42"/>
      <c r="N2" s="42"/>
      <c r="O2" s="42"/>
      <c r="P2" s="42"/>
      <c r="Q2" s="143"/>
      <c r="T2" s="144"/>
      <c r="U2" s="143"/>
    </row>
    <row r="4" spans="2:22" x14ac:dyDescent="0.25">
      <c r="C4" s="5"/>
      <c r="D4" s="31" t="s">
        <v>535</v>
      </c>
      <c r="F4" s="43" t="s">
        <v>11</v>
      </c>
      <c r="G4" s="674"/>
      <c r="I4" s="49" t="s">
        <v>579</v>
      </c>
      <c r="M4" s="988" t="str">
        <f>IF('1'!M40="","",'1'!M40)</f>
        <v/>
      </c>
      <c r="N4" s="988"/>
      <c r="O4" s="988"/>
      <c r="V4" s="45"/>
    </row>
    <row r="5" spans="2:22" x14ac:dyDescent="0.25">
      <c r="N5" s="44"/>
      <c r="O5" s="44"/>
      <c r="U5" s="34"/>
      <c r="V5" s="45"/>
    </row>
    <row r="6" spans="2:22" x14ac:dyDescent="0.25">
      <c r="C6" s="5"/>
      <c r="D6" s="31" t="s">
        <v>363</v>
      </c>
      <c r="F6" s="43" t="s">
        <v>11</v>
      </c>
      <c r="G6" s="674"/>
      <c r="N6" s="45"/>
      <c r="O6" s="46"/>
      <c r="V6" s="45"/>
    </row>
    <row r="7" spans="2:22" x14ac:dyDescent="0.25">
      <c r="F7" s="47"/>
      <c r="G7" s="46"/>
      <c r="N7" s="45"/>
      <c r="O7" s="35"/>
    </row>
    <row r="8" spans="2:22" x14ac:dyDescent="0.25">
      <c r="C8" s="5"/>
      <c r="D8" s="31" t="s">
        <v>556</v>
      </c>
      <c r="F8" s="43" t="s">
        <v>11</v>
      </c>
      <c r="G8" s="674"/>
      <c r="H8" s="52"/>
      <c r="J8" s="47"/>
      <c r="K8" s="651"/>
      <c r="L8" s="651"/>
      <c r="M8" s="35"/>
      <c r="N8" s="45"/>
      <c r="O8" s="35"/>
    </row>
    <row r="9" spans="2:22" x14ac:dyDescent="0.25">
      <c r="J9" s="47"/>
      <c r="K9" s="651"/>
      <c r="L9" s="651"/>
      <c r="M9" s="35"/>
      <c r="N9" s="45"/>
      <c r="O9" s="35"/>
    </row>
    <row r="10" spans="2:22" x14ac:dyDescent="0.25">
      <c r="F10" s="43" t="s">
        <v>587</v>
      </c>
      <c r="G10" s="674"/>
    </row>
    <row r="11" spans="2:22" x14ac:dyDescent="0.25">
      <c r="B11" s="49"/>
      <c r="P11" s="53"/>
      <c r="Q11" s="53"/>
    </row>
    <row r="12" spans="2:22" x14ac:dyDescent="0.25">
      <c r="B12" s="54" t="s">
        <v>588</v>
      </c>
      <c r="C12" s="55"/>
      <c r="D12" s="55"/>
      <c r="E12" s="55"/>
      <c r="F12" s="55"/>
      <c r="P12" s="53"/>
      <c r="Q12" s="53"/>
    </row>
    <row r="13" spans="2:22" ht="13.8" x14ac:dyDescent="0.25">
      <c r="B13" s="56" t="s">
        <v>557</v>
      </c>
      <c r="C13" s="989" t="s">
        <v>1510</v>
      </c>
      <c r="D13" s="989"/>
      <c r="E13" s="989"/>
      <c r="F13" s="989"/>
      <c r="I13" s="65"/>
    </row>
    <row r="14" spans="2:22" x14ac:dyDescent="0.25">
      <c r="B14" s="55"/>
      <c r="C14" s="57" t="s">
        <v>558</v>
      </c>
      <c r="D14" s="55"/>
      <c r="E14" s="55"/>
      <c r="F14" s="55"/>
      <c r="H14" s="58"/>
      <c r="I14" s="58" t="s">
        <v>559</v>
      </c>
      <c r="J14" s="59">
        <v>0.2</v>
      </c>
      <c r="K14" s="59">
        <v>0.3</v>
      </c>
      <c r="L14" s="59">
        <v>0.4</v>
      </c>
      <c r="M14" s="59">
        <v>0.5</v>
      </c>
      <c r="N14" s="59">
        <v>0.6</v>
      </c>
      <c r="O14" s="59">
        <v>0.7</v>
      </c>
      <c r="P14" s="59">
        <v>0.8</v>
      </c>
      <c r="Q14" s="53"/>
    </row>
    <row r="15" spans="2:22" x14ac:dyDescent="0.25">
      <c r="B15" s="55"/>
      <c r="D15" s="57"/>
      <c r="E15" s="57"/>
      <c r="F15" s="57"/>
      <c r="G15" s="57"/>
      <c r="H15" s="58"/>
      <c r="I15" s="58">
        <v>0</v>
      </c>
      <c r="J15" s="675"/>
      <c r="K15" s="675"/>
      <c r="L15" s="675"/>
      <c r="M15" s="675"/>
      <c r="N15" s="675"/>
      <c r="O15" s="675"/>
      <c r="P15" s="675"/>
      <c r="Q15" s="53"/>
    </row>
    <row r="16" spans="2:22" x14ac:dyDescent="0.25">
      <c r="F16" s="43" t="s">
        <v>580</v>
      </c>
      <c r="G16" s="674"/>
      <c r="H16" s="58"/>
      <c r="I16" s="58">
        <v>1</v>
      </c>
      <c r="J16" s="675"/>
      <c r="K16" s="675"/>
      <c r="L16" s="675"/>
      <c r="M16" s="675"/>
      <c r="N16" s="675"/>
      <c r="O16" s="675"/>
      <c r="P16" s="675"/>
      <c r="Q16" s="53"/>
    </row>
    <row r="17" spans="2:17" x14ac:dyDescent="0.25">
      <c r="H17" s="58"/>
      <c r="I17" s="58">
        <v>2</v>
      </c>
      <c r="J17" s="675"/>
      <c r="K17" s="675"/>
      <c r="L17" s="675"/>
      <c r="M17" s="675"/>
      <c r="N17" s="675"/>
      <c r="O17" s="675"/>
      <c r="P17" s="675"/>
      <c r="Q17" s="53"/>
    </row>
    <row r="18" spans="2:17" x14ac:dyDescent="0.25">
      <c r="B18" s="49" t="s">
        <v>560</v>
      </c>
      <c r="H18" s="58"/>
      <c r="I18" s="58">
        <v>3</v>
      </c>
      <c r="J18" s="675"/>
      <c r="K18" s="675"/>
      <c r="L18" s="675"/>
      <c r="M18" s="675"/>
      <c r="N18" s="675"/>
      <c r="O18" s="675"/>
      <c r="P18" s="675"/>
    </row>
    <row r="19" spans="2:17" x14ac:dyDescent="0.25">
      <c r="H19" s="58"/>
      <c r="I19" s="58">
        <v>4</v>
      </c>
      <c r="J19" s="675"/>
      <c r="K19" s="675"/>
      <c r="L19" s="675"/>
      <c r="M19" s="675"/>
      <c r="N19" s="675"/>
      <c r="O19" s="675"/>
      <c r="P19" s="675"/>
    </row>
    <row r="20" spans="2:17" ht="13.8" thickBot="1" x14ac:dyDescent="0.3">
      <c r="B20" s="61"/>
      <c r="C20" s="61"/>
      <c r="D20" s="61"/>
      <c r="E20" s="61"/>
      <c r="F20" s="62"/>
      <c r="G20" s="63"/>
      <c r="H20" s="63"/>
      <c r="I20" s="61"/>
      <c r="J20" s="61"/>
      <c r="K20" s="61"/>
      <c r="L20" s="61"/>
      <c r="M20" s="61"/>
      <c r="N20" s="61"/>
      <c r="O20" s="61"/>
      <c r="P20" s="61"/>
    </row>
    <row r="21" spans="2:17" ht="13.8" thickTop="1" x14ac:dyDescent="0.25"/>
    <row r="22" spans="2:17" x14ac:dyDescent="0.25">
      <c r="B22" s="49" t="s">
        <v>561</v>
      </c>
      <c r="I22" s="650"/>
      <c r="J22" s="651"/>
      <c r="K22" s="651"/>
      <c r="L22" s="195"/>
      <c r="M22" s="35"/>
      <c r="N22" s="195"/>
      <c r="O22" s="35"/>
      <c r="P22" s="86"/>
    </row>
    <row r="23" spans="2:17" ht="13.8" x14ac:dyDescent="0.3">
      <c r="B23" s="64" t="s">
        <v>562</v>
      </c>
      <c r="F23" s="990" t="s">
        <v>1509</v>
      </c>
      <c r="G23" s="990"/>
      <c r="H23" s="990"/>
      <c r="I23" s="990"/>
      <c r="J23" s="990"/>
      <c r="K23" s="990"/>
      <c r="L23" s="990"/>
    </row>
    <row r="25" spans="2:17" x14ac:dyDescent="0.25">
      <c r="B25" s="987" t="s">
        <v>591</v>
      </c>
      <c r="C25" s="987"/>
      <c r="D25" s="987"/>
      <c r="E25" s="987"/>
      <c r="F25" s="987"/>
      <c r="G25" s="987"/>
      <c r="H25" s="987"/>
      <c r="I25" s="987"/>
      <c r="J25" s="987"/>
      <c r="K25" s="987"/>
      <c r="L25" s="987"/>
      <c r="M25" s="987"/>
      <c r="N25" s="987"/>
      <c r="O25" s="987"/>
      <c r="P25" s="66"/>
    </row>
    <row r="26" spans="2:17" x14ac:dyDescent="0.25">
      <c r="B26" s="987"/>
      <c r="C26" s="987"/>
      <c r="D26" s="987"/>
      <c r="E26" s="987"/>
      <c r="F26" s="987"/>
      <c r="G26" s="987"/>
      <c r="H26" s="987"/>
      <c r="I26" s="987"/>
      <c r="J26" s="987"/>
      <c r="K26" s="987"/>
      <c r="L26" s="987"/>
      <c r="M26" s="987"/>
      <c r="N26" s="987"/>
      <c r="O26" s="987"/>
      <c r="P26" s="66"/>
    </row>
    <row r="27" spans="2:17" x14ac:dyDescent="0.25">
      <c r="B27" s="987"/>
      <c r="C27" s="987"/>
      <c r="D27" s="987"/>
      <c r="E27" s="987"/>
      <c r="F27" s="987"/>
      <c r="G27" s="987"/>
      <c r="H27" s="987"/>
      <c r="I27" s="987"/>
      <c r="J27" s="987"/>
      <c r="K27" s="987"/>
      <c r="L27" s="987"/>
      <c r="M27" s="987"/>
      <c r="N27" s="987"/>
      <c r="O27" s="987"/>
      <c r="P27" s="66"/>
    </row>
    <row r="28" spans="2:17" x14ac:dyDescent="0.25">
      <c r="B28" s="987"/>
      <c r="C28" s="987"/>
      <c r="D28" s="987"/>
      <c r="E28" s="987"/>
      <c r="F28" s="987"/>
      <c r="G28" s="987"/>
      <c r="H28" s="987"/>
      <c r="I28" s="987"/>
      <c r="J28" s="987"/>
      <c r="K28" s="987"/>
      <c r="L28" s="987"/>
      <c r="M28" s="987"/>
      <c r="N28" s="987"/>
      <c r="O28" s="987"/>
      <c r="P28" s="67"/>
    </row>
    <row r="29" spans="2:17" x14ac:dyDescent="0.25">
      <c r="B29" s="65"/>
      <c r="C29" s="65"/>
      <c r="D29" s="65"/>
      <c r="E29" s="65"/>
      <c r="F29" s="65"/>
      <c r="G29" s="65"/>
      <c r="H29" s="65"/>
      <c r="I29" s="65"/>
      <c r="J29" s="65"/>
      <c r="K29" s="652"/>
      <c r="L29" s="652"/>
      <c r="M29" s="65"/>
      <c r="N29" s="65"/>
      <c r="O29" s="65"/>
      <c r="P29" s="67"/>
    </row>
    <row r="30" spans="2:17" x14ac:dyDescent="0.25">
      <c r="B30" s="49" t="s">
        <v>589</v>
      </c>
      <c r="C30" s="65"/>
      <c r="D30" s="65"/>
      <c r="E30" s="65"/>
      <c r="F30" s="65"/>
      <c r="G30" s="65"/>
      <c r="H30" s="65"/>
      <c r="I30" s="65"/>
      <c r="J30" s="65"/>
      <c r="K30" s="652"/>
      <c r="L30" s="652"/>
      <c r="M30" s="65"/>
      <c r="N30" s="65"/>
      <c r="O30" s="65"/>
      <c r="P30" s="67"/>
    </row>
    <row r="31" spans="2:17" ht="13.8" x14ac:dyDescent="0.25">
      <c r="B31" s="56" t="s">
        <v>557</v>
      </c>
      <c r="C31" s="989" t="s">
        <v>1510</v>
      </c>
      <c r="D31" s="989"/>
      <c r="E31" s="989"/>
      <c r="F31" s="989"/>
      <c r="I31" s="65"/>
    </row>
    <row r="32" spans="2:17" x14ac:dyDescent="0.25">
      <c r="B32" s="55"/>
      <c r="C32" s="57" t="s">
        <v>558</v>
      </c>
      <c r="D32" s="55"/>
      <c r="E32" s="55"/>
      <c r="F32" s="55"/>
      <c r="I32" s="58" t="s">
        <v>559</v>
      </c>
      <c r="J32" s="59">
        <v>0.2</v>
      </c>
      <c r="K32" s="59">
        <v>0.3</v>
      </c>
      <c r="L32" s="59">
        <v>0.4</v>
      </c>
      <c r="M32" s="59">
        <v>0.5</v>
      </c>
      <c r="N32" s="59">
        <v>0.6</v>
      </c>
      <c r="O32" s="59">
        <v>0.7</v>
      </c>
      <c r="P32" s="59">
        <v>0.8</v>
      </c>
    </row>
    <row r="33" spans="2:16" x14ac:dyDescent="0.25">
      <c r="B33" s="65"/>
      <c r="C33" s="65"/>
      <c r="D33" s="65"/>
      <c r="E33" s="65"/>
      <c r="F33" s="65"/>
      <c r="G33" s="65"/>
      <c r="H33" s="65"/>
      <c r="I33" s="58">
        <v>0</v>
      </c>
      <c r="J33" s="675"/>
      <c r="K33" s="675"/>
      <c r="L33" s="675"/>
      <c r="M33" s="675"/>
      <c r="N33" s="675"/>
      <c r="O33" s="675"/>
      <c r="P33" s="675"/>
    </row>
    <row r="34" spans="2:16" x14ac:dyDescent="0.25">
      <c r="C34" s="65"/>
      <c r="D34" s="65"/>
      <c r="E34" s="65"/>
      <c r="F34" s="43" t="s">
        <v>581</v>
      </c>
      <c r="G34" s="674"/>
      <c r="I34" s="58">
        <v>1</v>
      </c>
      <c r="J34" s="675"/>
      <c r="K34" s="675"/>
      <c r="L34" s="675"/>
      <c r="M34" s="675"/>
      <c r="N34" s="675"/>
      <c r="O34" s="675"/>
      <c r="P34" s="675"/>
    </row>
    <row r="35" spans="2:16" x14ac:dyDescent="0.25">
      <c r="B35" s="67"/>
      <c r="C35" s="67"/>
      <c r="D35" s="67"/>
      <c r="E35" s="67"/>
      <c r="F35" s="67"/>
      <c r="G35" s="67"/>
      <c r="H35" s="67"/>
      <c r="I35" s="58">
        <v>2</v>
      </c>
      <c r="J35" s="675"/>
      <c r="K35" s="675"/>
      <c r="L35" s="675"/>
      <c r="M35" s="675"/>
      <c r="N35" s="675"/>
      <c r="O35" s="675"/>
      <c r="P35" s="675"/>
    </row>
    <row r="36" spans="2:16" x14ac:dyDescent="0.25">
      <c r="B36" s="49"/>
      <c r="I36" s="58">
        <v>3</v>
      </c>
      <c r="J36" s="675"/>
      <c r="K36" s="675"/>
      <c r="L36" s="675"/>
      <c r="M36" s="675"/>
      <c r="N36" s="675"/>
      <c r="O36" s="675"/>
      <c r="P36" s="675"/>
    </row>
    <row r="37" spans="2:16" x14ac:dyDescent="0.25">
      <c r="I37" s="58">
        <v>4</v>
      </c>
      <c r="J37" s="675"/>
      <c r="K37" s="675"/>
      <c r="L37" s="675"/>
      <c r="M37" s="675"/>
      <c r="N37" s="675"/>
      <c r="O37" s="675"/>
      <c r="P37" s="675"/>
    </row>
    <row r="38" spans="2:16" x14ac:dyDescent="0.25">
      <c r="B38" s="67"/>
      <c r="C38" s="67"/>
      <c r="D38" s="67"/>
      <c r="E38" s="67"/>
      <c r="I38" s="55"/>
      <c r="J38" s="55"/>
      <c r="K38" s="55"/>
      <c r="L38" s="55"/>
      <c r="M38" s="55"/>
      <c r="N38" s="55"/>
      <c r="O38" s="55"/>
      <c r="P38" s="67"/>
    </row>
    <row r="39" spans="2:16" x14ac:dyDescent="0.25">
      <c r="M39" s="68" t="s">
        <v>563</v>
      </c>
      <c r="O39" s="68" t="s">
        <v>564</v>
      </c>
    </row>
    <row r="40" spans="2:16" x14ac:dyDescent="0.25">
      <c r="B40" s="49" t="s">
        <v>576</v>
      </c>
      <c r="M40" s="5"/>
      <c r="O40" s="5"/>
    </row>
    <row r="41" spans="2:16" ht="13.8" thickBot="1" x14ac:dyDescent="0.3">
      <c r="B41" s="69"/>
      <c r="C41" s="61"/>
      <c r="D41" s="61"/>
      <c r="E41" s="61"/>
      <c r="F41" s="61"/>
      <c r="G41" s="61"/>
      <c r="H41" s="61"/>
      <c r="I41" s="61"/>
      <c r="J41" s="61"/>
      <c r="K41" s="61"/>
      <c r="L41" s="61"/>
      <c r="M41" s="70"/>
      <c r="N41" s="61"/>
      <c r="O41" s="70"/>
      <c r="P41" s="61"/>
    </row>
    <row r="42" spans="2:16" ht="13.8" thickTop="1" x14ac:dyDescent="0.25"/>
    <row r="43" spans="2:16" x14ac:dyDescent="0.25">
      <c r="B43" s="49" t="s">
        <v>565</v>
      </c>
      <c r="G43" s="650"/>
      <c r="J43" s="195"/>
      <c r="K43" s="195"/>
      <c r="L43" s="195"/>
      <c r="M43" s="35"/>
      <c r="N43" s="195"/>
      <c r="O43" s="35"/>
    </row>
    <row r="44" spans="2:16" x14ac:dyDescent="0.25">
      <c r="J44" s="86"/>
      <c r="K44" s="86"/>
      <c r="L44" s="86"/>
      <c r="M44" s="86"/>
      <c r="N44" s="86"/>
      <c r="O44" s="86"/>
    </row>
    <row r="45" spans="2:16" x14ac:dyDescent="0.25">
      <c r="B45" s="49" t="s">
        <v>582</v>
      </c>
      <c r="G45" s="51"/>
      <c r="J45" s="86"/>
      <c r="K45" s="86"/>
      <c r="L45" s="86"/>
      <c r="M45" s="86"/>
      <c r="N45" s="86"/>
      <c r="O45" s="86"/>
    </row>
    <row r="46" spans="2:16" x14ac:dyDescent="0.25">
      <c r="J46" s="86"/>
      <c r="K46" s="86"/>
      <c r="L46" s="86"/>
      <c r="M46" s="86"/>
      <c r="N46" s="86"/>
      <c r="O46" s="86"/>
    </row>
    <row r="47" spans="2:16" x14ac:dyDescent="0.25">
      <c r="B47" s="49" t="s">
        <v>577</v>
      </c>
      <c r="J47" s="650"/>
      <c r="K47" s="195"/>
      <c r="L47" s="195"/>
      <c r="M47" s="35"/>
      <c r="N47" s="195"/>
      <c r="O47" s="35"/>
    </row>
    <row r="49" spans="2:15" x14ac:dyDescent="0.25">
      <c r="F49" s="71" t="s">
        <v>566</v>
      </c>
      <c r="G49" s="71" t="s">
        <v>567</v>
      </c>
      <c r="H49" s="71" t="s">
        <v>568</v>
      </c>
      <c r="I49" s="71" t="s">
        <v>569</v>
      </c>
      <c r="J49" s="71" t="s">
        <v>173</v>
      </c>
      <c r="K49" s="71"/>
      <c r="L49" s="71"/>
    </row>
    <row r="50" spans="2:15" x14ac:dyDescent="0.25">
      <c r="E50" s="43" t="s">
        <v>578</v>
      </c>
      <c r="F50" s="676"/>
      <c r="G50" s="676"/>
      <c r="H50" s="676"/>
      <c r="I50" s="676"/>
      <c r="J50" s="40">
        <f>SUM(F50:I50)</f>
        <v>0</v>
      </c>
      <c r="K50" s="40"/>
      <c r="L50" s="40"/>
    </row>
    <row r="51" spans="2:15" x14ac:dyDescent="0.25">
      <c r="E51" s="43" t="s">
        <v>172</v>
      </c>
      <c r="F51" s="72" t="e">
        <f>F50/J50</f>
        <v>#DIV/0!</v>
      </c>
      <c r="G51" s="72" t="e">
        <f>G50/J50</f>
        <v>#DIV/0!</v>
      </c>
      <c r="H51" s="72" t="e">
        <f>H50/J50</f>
        <v>#DIV/0!</v>
      </c>
      <c r="I51" s="72" t="e">
        <f>I50/J50</f>
        <v>#DIV/0!</v>
      </c>
    </row>
    <row r="53" spans="2:15" x14ac:dyDescent="0.25">
      <c r="E53" s="43" t="s">
        <v>583</v>
      </c>
      <c r="F53" s="41" t="e">
        <f>F51*G45</f>
        <v>#DIV/0!</v>
      </c>
      <c r="G53" s="41" t="e">
        <f>G51*G45</f>
        <v>#DIV/0!</v>
      </c>
      <c r="H53" s="41" t="e">
        <f>H51*G45</f>
        <v>#DIV/0!</v>
      </c>
      <c r="I53" s="41" t="e">
        <f>I51*G45</f>
        <v>#DIV/0!</v>
      </c>
      <c r="J53" s="71" t="s">
        <v>173</v>
      </c>
      <c r="K53" s="71"/>
      <c r="L53" s="71"/>
    </row>
    <row r="54" spans="2:15" x14ac:dyDescent="0.25">
      <c r="E54" s="43" t="s">
        <v>584</v>
      </c>
      <c r="F54" s="676"/>
      <c r="G54" s="676"/>
      <c r="H54" s="676"/>
      <c r="I54" s="676"/>
      <c r="J54" s="40">
        <f>SUM(F54:I54)</f>
        <v>0</v>
      </c>
      <c r="K54" s="40"/>
      <c r="L54" s="40"/>
    </row>
    <row r="56" spans="2:15" x14ac:dyDescent="0.25">
      <c r="B56" s="49" t="s">
        <v>585</v>
      </c>
      <c r="C56" s="65"/>
      <c r="D56" s="65"/>
      <c r="E56" s="65"/>
      <c r="F56" s="65"/>
      <c r="G56" s="65"/>
      <c r="H56" s="65"/>
      <c r="I56" s="65"/>
    </row>
    <row r="57" spans="2:15" ht="13.8" x14ac:dyDescent="0.25">
      <c r="B57" s="56" t="s">
        <v>557</v>
      </c>
      <c r="C57" s="50" t="s">
        <v>1510</v>
      </c>
      <c r="I57" s="65"/>
    </row>
    <row r="58" spans="2:15" x14ac:dyDescent="0.25">
      <c r="B58" s="55"/>
      <c r="C58" s="57" t="s">
        <v>558</v>
      </c>
      <c r="D58" s="55"/>
      <c r="E58" s="55"/>
      <c r="F58" s="55"/>
      <c r="I58" s="58" t="s">
        <v>559</v>
      </c>
      <c r="J58" s="59">
        <v>0.3</v>
      </c>
      <c r="K58" s="59">
        <v>0.5</v>
      </c>
      <c r="L58" s="59">
        <v>0.6</v>
      </c>
    </row>
    <row r="59" spans="2:15" x14ac:dyDescent="0.25">
      <c r="I59" s="58">
        <v>0</v>
      </c>
      <c r="J59" s="675"/>
      <c r="K59" s="675"/>
      <c r="L59" s="675"/>
    </row>
    <row r="60" spans="2:15" x14ac:dyDescent="0.25">
      <c r="F60" s="43" t="s">
        <v>586</v>
      </c>
      <c r="G60" s="674"/>
      <c r="I60" s="58">
        <v>1</v>
      </c>
      <c r="J60" s="675"/>
      <c r="K60" s="675"/>
      <c r="L60" s="675"/>
    </row>
    <row r="61" spans="2:15" x14ac:dyDescent="0.25">
      <c r="B61" s="49"/>
      <c r="I61" s="58">
        <v>2</v>
      </c>
      <c r="J61" s="675"/>
      <c r="K61" s="675"/>
      <c r="L61" s="675"/>
    </row>
    <row r="62" spans="2:15" x14ac:dyDescent="0.25">
      <c r="I62" s="58">
        <v>3</v>
      </c>
      <c r="J62" s="675"/>
      <c r="K62" s="675"/>
      <c r="L62" s="675"/>
    </row>
    <row r="63" spans="2:15" x14ac:dyDescent="0.25">
      <c r="B63" s="67"/>
      <c r="C63" s="67"/>
      <c r="D63" s="67"/>
      <c r="E63" s="67"/>
      <c r="I63" s="58">
        <v>4</v>
      </c>
      <c r="J63" s="675"/>
      <c r="K63" s="675"/>
      <c r="L63" s="675"/>
    </row>
    <row r="64" spans="2:15" x14ac:dyDescent="0.25">
      <c r="B64" s="987" t="s">
        <v>590</v>
      </c>
      <c r="C64" s="987"/>
      <c r="D64" s="987"/>
      <c r="E64" s="987"/>
      <c r="F64" s="987"/>
      <c r="G64" s="987"/>
      <c r="H64" s="987"/>
      <c r="I64" s="987"/>
      <c r="J64" s="987"/>
      <c r="K64" s="987"/>
      <c r="L64" s="987"/>
      <c r="M64" s="987"/>
      <c r="N64" s="987"/>
      <c r="O64" s="987"/>
    </row>
    <row r="65" spans="2:15" x14ac:dyDescent="0.25">
      <c r="B65" s="987"/>
      <c r="C65" s="987"/>
      <c r="D65" s="987"/>
      <c r="E65" s="987"/>
      <c r="F65" s="987"/>
      <c r="G65" s="987"/>
      <c r="H65" s="987"/>
      <c r="I65" s="987"/>
      <c r="J65" s="987"/>
      <c r="K65" s="987"/>
      <c r="L65" s="987"/>
      <c r="M65" s="987"/>
      <c r="N65" s="987"/>
      <c r="O65" s="987"/>
    </row>
    <row r="66" spans="2:15" x14ac:dyDescent="0.25">
      <c r="B66" s="987"/>
      <c r="C66" s="987"/>
      <c r="D66" s="987"/>
      <c r="E66" s="987"/>
      <c r="F66" s="987"/>
      <c r="G66" s="987"/>
      <c r="H66" s="987"/>
      <c r="I66" s="987"/>
      <c r="J66" s="987"/>
      <c r="K66" s="987"/>
      <c r="L66" s="987"/>
      <c r="M66" s="987"/>
      <c r="N66" s="987"/>
      <c r="O66" s="987"/>
    </row>
  </sheetData>
  <sheetProtection algorithmName="SHA-512" hashValue="ln6wdgt6tUiNtj3TbsPlqJlC1oeJPvrO558GJJvZgPRBlPL3WIVpRlQQjOwD0DDAzIH4QFAX8tL7ZGkI/aj7jg==" saltValue="p0jHERpvbrKG+Kqc/FThag==" spinCount="100000" sheet="1" objects="1" scenarios="1"/>
  <mergeCells count="7">
    <mergeCell ref="B64:O66"/>
    <mergeCell ref="B25:O28"/>
    <mergeCell ref="O1:P1"/>
    <mergeCell ref="M4:O4"/>
    <mergeCell ref="C31:F31"/>
    <mergeCell ref="F23:L23"/>
    <mergeCell ref="C13:F13"/>
  </mergeCells>
  <phoneticPr fontId="4" type="noConversion"/>
  <hyperlinks>
    <hyperlink ref="F23" r:id="rId1" xr:uid="{00000000-0004-0000-1800-000000000000}"/>
    <hyperlink ref="C57" r:id="rId2" xr:uid="{00000000-0004-0000-1800-000001000000}"/>
    <hyperlink ref="C31" r:id="rId3" xr:uid="{00000000-0004-0000-1800-000002000000}"/>
    <hyperlink ref="C13" r:id="rId4" xr:uid="{00000000-0004-0000-1800-000003000000}"/>
  </hyperlinks>
  <printOptions horizontalCentered="1"/>
  <pageMargins left="0.25" right="0.25" top="0.75" bottom="0.75" header="0.3" footer="0.3"/>
  <pageSetup scale="71" orientation="portrait" r:id="rId5"/>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53088D8-2F3D-4786-B9E6-471B68E92EE1}">
          <x14:formula1>
            <xm:f>Tables!$D$2:$D$3</xm:f>
          </x14:formula1>
          <xm:sqref>G43 I22 J47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U51"/>
  <sheetViews>
    <sheetView workbookViewId="0"/>
  </sheetViews>
  <sheetFormatPr defaultRowHeight="13.2" x14ac:dyDescent="0.25"/>
  <cols>
    <col min="1" max="1" width="14.109375" bestFit="1" customWidth="1"/>
    <col min="2" max="2" width="4.109375" bestFit="1" customWidth="1"/>
    <col min="6" max="6" width="28" bestFit="1" customWidth="1"/>
    <col min="7" max="7" width="16.5546875" bestFit="1" customWidth="1"/>
    <col min="8" max="9" width="16.5546875" style="290" customWidth="1"/>
    <col min="10" max="10" width="32.5546875" bestFit="1" customWidth="1"/>
    <col min="11" max="11" width="2" style="290" bestFit="1" customWidth="1"/>
    <col min="12" max="12" width="31.44140625" bestFit="1" customWidth="1"/>
    <col min="13" max="13" width="3" style="290" bestFit="1" customWidth="1"/>
    <col min="14" max="14" width="13.44140625" bestFit="1" customWidth="1"/>
    <col min="15" max="15" width="22.44140625" bestFit="1" customWidth="1"/>
    <col min="16" max="16" width="20.33203125" bestFit="1" customWidth="1"/>
    <col min="19" max="19" width="34.33203125" bestFit="1" customWidth="1"/>
  </cols>
  <sheetData>
    <row r="1" spans="1:21" x14ac:dyDescent="0.25">
      <c r="A1" s="239" t="s">
        <v>849</v>
      </c>
      <c r="B1" s="239" t="s">
        <v>850</v>
      </c>
      <c r="D1" t="s">
        <v>941</v>
      </c>
      <c r="F1" t="s">
        <v>939</v>
      </c>
      <c r="G1" s="239" t="s">
        <v>949</v>
      </c>
      <c r="H1" s="239" t="s">
        <v>1099</v>
      </c>
      <c r="I1" s="239" t="s">
        <v>1372</v>
      </c>
      <c r="J1" s="239" t="s">
        <v>948</v>
      </c>
      <c r="K1" s="239"/>
      <c r="L1" s="239" t="s">
        <v>971</v>
      </c>
      <c r="M1" s="239"/>
      <c r="N1" s="239" t="s">
        <v>1106</v>
      </c>
      <c r="S1" s="239" t="s">
        <v>1467</v>
      </c>
      <c r="U1" s="239" t="s">
        <v>1504</v>
      </c>
    </row>
    <row r="2" spans="1:21" x14ac:dyDescent="0.25">
      <c r="A2" s="239" t="s">
        <v>800</v>
      </c>
      <c r="B2" t="s">
        <v>751</v>
      </c>
      <c r="D2" s="239" t="s">
        <v>1344</v>
      </c>
      <c r="F2" s="266" t="s">
        <v>942</v>
      </c>
      <c r="G2" s="264" t="s">
        <v>859</v>
      </c>
      <c r="H2" s="264" t="s">
        <v>1100</v>
      </c>
      <c r="I2" s="264" t="s">
        <v>1373</v>
      </c>
      <c r="J2" s="264" t="s">
        <v>950</v>
      </c>
      <c r="K2" s="264"/>
      <c r="L2" s="264" t="s">
        <v>243</v>
      </c>
      <c r="M2" s="264"/>
      <c r="N2" s="264" t="s">
        <v>242</v>
      </c>
      <c r="O2" s="264" t="s">
        <v>1108</v>
      </c>
      <c r="P2" s="264" t="s">
        <v>1109</v>
      </c>
      <c r="Q2" s="264" t="s">
        <v>1137</v>
      </c>
      <c r="S2" s="264" t="s">
        <v>1468</v>
      </c>
      <c r="U2" s="264" t="s">
        <v>1505</v>
      </c>
    </row>
    <row r="3" spans="1:21" x14ac:dyDescent="0.25">
      <c r="A3" t="s">
        <v>801</v>
      </c>
      <c r="B3" t="s">
        <v>752</v>
      </c>
      <c r="D3" s="239" t="s">
        <v>1347</v>
      </c>
      <c r="F3" s="267" t="s">
        <v>538</v>
      </c>
      <c r="G3" s="261" t="s">
        <v>79</v>
      </c>
      <c r="H3" s="303" t="s">
        <v>94</v>
      </c>
      <c r="I3" s="571" t="s">
        <v>1374</v>
      </c>
      <c r="J3" s="31" t="s">
        <v>148</v>
      </c>
      <c r="K3" s="31"/>
      <c r="L3" s="31" t="s">
        <v>981</v>
      </c>
      <c r="M3" s="31"/>
      <c r="N3" s="172" t="s">
        <v>251</v>
      </c>
      <c r="O3" s="31" t="s">
        <v>260</v>
      </c>
      <c r="P3" s="31" t="s">
        <v>1103</v>
      </c>
      <c r="Q3">
        <v>11</v>
      </c>
      <c r="S3" s="49" t="s">
        <v>1469</v>
      </c>
      <c r="U3" s="239" t="s">
        <v>341</v>
      </c>
    </row>
    <row r="4" spans="1:21" x14ac:dyDescent="0.25">
      <c r="A4" t="s">
        <v>802</v>
      </c>
      <c r="B4" t="s">
        <v>753</v>
      </c>
      <c r="D4" s="239" t="s">
        <v>928</v>
      </c>
      <c r="F4" s="267" t="s">
        <v>539</v>
      </c>
      <c r="G4" s="261" t="s">
        <v>1354</v>
      </c>
      <c r="H4" s="303" t="s">
        <v>95</v>
      </c>
      <c r="I4" s="571" t="s">
        <v>1375</v>
      </c>
      <c r="J4" s="31" t="s">
        <v>151</v>
      </c>
      <c r="K4" s="31"/>
      <c r="L4" s="31" t="s">
        <v>982</v>
      </c>
      <c r="M4" s="31"/>
      <c r="N4" s="172" t="s">
        <v>252</v>
      </c>
      <c r="O4" s="31" t="s">
        <v>1147</v>
      </c>
      <c r="P4" s="49" t="s">
        <v>1120</v>
      </c>
      <c r="Q4">
        <v>16</v>
      </c>
      <c r="S4" s="49" t="s">
        <v>1470</v>
      </c>
      <c r="U4" s="239" t="s">
        <v>342</v>
      </c>
    </row>
    <row r="5" spans="1:21" x14ac:dyDescent="0.25">
      <c r="A5" t="s">
        <v>803</v>
      </c>
      <c r="B5" t="s">
        <v>754</v>
      </c>
      <c r="F5" s="246"/>
      <c r="G5" s="261" t="s">
        <v>935</v>
      </c>
      <c r="H5" s="303" t="s">
        <v>96</v>
      </c>
      <c r="I5" s="568"/>
      <c r="J5" s="31" t="s">
        <v>149</v>
      </c>
      <c r="K5" s="31"/>
      <c r="N5" s="172" t="s">
        <v>253</v>
      </c>
      <c r="O5" s="31" t="s">
        <v>261</v>
      </c>
      <c r="P5" s="49" t="s">
        <v>1120</v>
      </c>
      <c r="Q5" s="290">
        <v>16</v>
      </c>
      <c r="S5" s="49" t="s">
        <v>1471</v>
      </c>
    </row>
    <row r="6" spans="1:21" x14ac:dyDescent="0.25">
      <c r="A6" t="s">
        <v>804</v>
      </c>
      <c r="B6" t="s">
        <v>755</v>
      </c>
      <c r="F6" s="398" t="s">
        <v>1203</v>
      </c>
      <c r="G6" s="292" t="s">
        <v>1355</v>
      </c>
      <c r="I6" s="264" t="s">
        <v>1376</v>
      </c>
      <c r="J6" s="60" t="s">
        <v>549</v>
      </c>
      <c r="K6" s="60"/>
      <c r="L6" s="264" t="s">
        <v>970</v>
      </c>
      <c r="M6" s="264"/>
      <c r="N6" s="172" t="s">
        <v>254</v>
      </c>
      <c r="O6" s="31" t="s">
        <v>262</v>
      </c>
      <c r="P6" s="31" t="s">
        <v>1104</v>
      </c>
      <c r="Q6">
        <v>10</v>
      </c>
      <c r="S6" s="49" t="s">
        <v>1472</v>
      </c>
      <c r="U6" s="264" t="s">
        <v>1506</v>
      </c>
    </row>
    <row r="7" spans="1:21" x14ac:dyDescent="0.25">
      <c r="A7" t="s">
        <v>805</v>
      </c>
      <c r="B7" t="s">
        <v>756</v>
      </c>
      <c r="F7" s="404" t="s">
        <v>535</v>
      </c>
      <c r="G7" s="397"/>
      <c r="H7" s="31"/>
      <c r="I7" s="49" t="s">
        <v>1377</v>
      </c>
      <c r="J7" s="31" t="s">
        <v>150</v>
      </c>
      <c r="K7" s="31"/>
      <c r="L7" s="270">
        <v>30</v>
      </c>
      <c r="M7" s="270"/>
      <c r="N7" s="172" t="s">
        <v>255</v>
      </c>
      <c r="O7" s="31" t="s">
        <v>263</v>
      </c>
      <c r="P7" s="31" t="s">
        <v>1103</v>
      </c>
      <c r="Q7" s="290">
        <v>11</v>
      </c>
      <c r="S7" s="49" t="s">
        <v>1473</v>
      </c>
      <c r="U7" s="239" t="s">
        <v>344</v>
      </c>
    </row>
    <row r="8" spans="1:21" x14ac:dyDescent="0.25">
      <c r="A8" t="s">
        <v>806</v>
      </c>
      <c r="B8" s="239" t="s">
        <v>757</v>
      </c>
      <c r="F8" s="404" t="s">
        <v>363</v>
      </c>
      <c r="G8" s="31"/>
      <c r="H8" s="31"/>
      <c r="I8" s="610" t="s">
        <v>1378</v>
      </c>
      <c r="J8" s="85" t="s">
        <v>544</v>
      </c>
      <c r="K8" s="85"/>
      <c r="L8" s="248">
        <v>50</v>
      </c>
      <c r="M8" s="248"/>
      <c r="N8" s="172" t="s">
        <v>256</v>
      </c>
      <c r="O8" s="31" t="s">
        <v>264</v>
      </c>
      <c r="P8" s="31" t="s">
        <v>1103</v>
      </c>
      <c r="Q8" s="290">
        <v>11</v>
      </c>
      <c r="U8" s="239" t="s">
        <v>345</v>
      </c>
    </row>
    <row r="9" spans="1:21" x14ac:dyDescent="0.25">
      <c r="A9" t="s">
        <v>807</v>
      </c>
      <c r="B9" t="s">
        <v>758</v>
      </c>
      <c r="F9" s="404" t="s">
        <v>364</v>
      </c>
      <c r="G9" s="397"/>
      <c r="H9" s="397"/>
      <c r="I9" s="567"/>
      <c r="J9" s="31"/>
      <c r="K9" s="31"/>
      <c r="L9" s="248">
        <v>60</v>
      </c>
      <c r="M9" s="248"/>
      <c r="N9" s="172" t="s">
        <v>257</v>
      </c>
      <c r="O9" s="31" t="s">
        <v>265</v>
      </c>
      <c r="P9" s="31" t="s">
        <v>1103</v>
      </c>
      <c r="Q9" s="290">
        <v>11</v>
      </c>
      <c r="S9" s="264" t="s">
        <v>1474</v>
      </c>
    </row>
    <row r="10" spans="1:21" x14ac:dyDescent="0.25">
      <c r="A10" t="s">
        <v>808</v>
      </c>
      <c r="B10" t="s">
        <v>759</v>
      </c>
      <c r="F10" s="60"/>
      <c r="G10" s="31"/>
      <c r="H10" s="31"/>
      <c r="I10" s="31"/>
      <c r="J10" s="34" t="s">
        <v>951</v>
      </c>
      <c r="K10" s="269"/>
      <c r="L10" s="248">
        <v>80</v>
      </c>
      <c r="M10" s="248"/>
      <c r="N10" s="172" t="s">
        <v>258</v>
      </c>
      <c r="O10" s="31" t="s">
        <v>266</v>
      </c>
      <c r="P10" s="31" t="s">
        <v>1103</v>
      </c>
      <c r="Q10" s="290">
        <v>11</v>
      </c>
      <c r="S10" s="49" t="s">
        <v>1477</v>
      </c>
    </row>
    <row r="11" spans="1:21" x14ac:dyDescent="0.25">
      <c r="A11" t="s">
        <v>809</v>
      </c>
      <c r="B11" t="s">
        <v>760</v>
      </c>
      <c r="G11" s="397"/>
      <c r="H11" s="31"/>
      <c r="I11" s="31"/>
      <c r="J11" s="269" t="s">
        <v>952</v>
      </c>
      <c r="K11" s="269">
        <v>1</v>
      </c>
      <c r="L11" s="248">
        <v>120</v>
      </c>
      <c r="M11" s="248"/>
      <c r="N11" s="172" t="s">
        <v>268</v>
      </c>
      <c r="O11" s="31" t="s">
        <v>267</v>
      </c>
      <c r="P11" s="31" t="s">
        <v>1105</v>
      </c>
      <c r="Q11">
        <v>12</v>
      </c>
      <c r="S11" s="49" t="s">
        <v>1476</v>
      </c>
    </row>
    <row r="12" spans="1:21" x14ac:dyDescent="0.25">
      <c r="A12" t="s">
        <v>810</v>
      </c>
      <c r="B12" t="s">
        <v>761</v>
      </c>
      <c r="F12" s="246"/>
      <c r="J12" s="269" t="s">
        <v>953</v>
      </c>
      <c r="K12" s="269">
        <v>2</v>
      </c>
      <c r="N12" s="172" t="s">
        <v>269</v>
      </c>
      <c r="O12" s="31" t="s">
        <v>272</v>
      </c>
      <c r="P12" s="31" t="s">
        <v>1103</v>
      </c>
      <c r="Q12">
        <v>11</v>
      </c>
      <c r="S12" s="49" t="s">
        <v>1475</v>
      </c>
    </row>
    <row r="13" spans="1:21" x14ac:dyDescent="0.25">
      <c r="A13" t="s">
        <v>811</v>
      </c>
      <c r="B13" t="s">
        <v>762</v>
      </c>
      <c r="F13" s="246"/>
      <c r="L13" s="264" t="s">
        <v>980</v>
      </c>
      <c r="M13" s="264"/>
      <c r="N13" s="172" t="s">
        <v>270</v>
      </c>
      <c r="O13" s="31" t="s">
        <v>87</v>
      </c>
      <c r="P13" s="31" t="s">
        <v>870</v>
      </c>
      <c r="Q13">
        <v>13</v>
      </c>
      <c r="S13" s="49" t="s">
        <v>880</v>
      </c>
    </row>
    <row r="14" spans="1:21" x14ac:dyDescent="0.25">
      <c r="A14" t="s">
        <v>812</v>
      </c>
      <c r="B14" t="s">
        <v>763</v>
      </c>
      <c r="J14" s="264" t="s">
        <v>963</v>
      </c>
      <c r="K14" s="264"/>
      <c r="L14" t="s">
        <v>972</v>
      </c>
      <c r="M14" s="290">
        <v>9</v>
      </c>
      <c r="N14" s="172" t="s">
        <v>271</v>
      </c>
      <c r="O14" s="31" t="s">
        <v>87</v>
      </c>
      <c r="P14" s="31" t="s">
        <v>870</v>
      </c>
      <c r="Q14">
        <v>13</v>
      </c>
    </row>
    <row r="15" spans="1:21" x14ac:dyDescent="0.25">
      <c r="A15" t="s">
        <v>813</v>
      </c>
      <c r="B15" t="s">
        <v>764</v>
      </c>
      <c r="J15" t="s">
        <v>957</v>
      </c>
      <c r="L15" s="31" t="s">
        <v>973</v>
      </c>
      <c r="M15" s="330">
        <v>12</v>
      </c>
      <c r="S15" s="31"/>
    </row>
    <row r="16" spans="1:21" x14ac:dyDescent="0.25">
      <c r="A16" t="s">
        <v>814</v>
      </c>
      <c r="B16" t="s">
        <v>765</v>
      </c>
      <c r="J16" t="s">
        <v>223</v>
      </c>
      <c r="K16" s="290">
        <v>1</v>
      </c>
      <c r="L16" s="31" t="s">
        <v>977</v>
      </c>
      <c r="M16" s="330"/>
      <c r="N16" s="264" t="s">
        <v>1107</v>
      </c>
    </row>
    <row r="17" spans="1:17" x14ac:dyDescent="0.25">
      <c r="A17" t="s">
        <v>815</v>
      </c>
      <c r="B17" t="s">
        <v>766</v>
      </c>
      <c r="J17" t="s">
        <v>954</v>
      </c>
      <c r="L17" s="31" t="s">
        <v>974</v>
      </c>
      <c r="M17" s="330">
        <v>14</v>
      </c>
      <c r="N17" s="172">
        <v>1</v>
      </c>
      <c r="O17" s="49" t="s">
        <v>274</v>
      </c>
      <c r="P17" s="49" t="s">
        <v>274</v>
      </c>
      <c r="Q17">
        <v>22</v>
      </c>
    </row>
    <row r="18" spans="1:17" x14ac:dyDescent="0.25">
      <c r="A18" s="239" t="s">
        <v>816</v>
      </c>
      <c r="B18" t="s">
        <v>767</v>
      </c>
      <c r="J18" t="s">
        <v>955</v>
      </c>
      <c r="L18" s="31" t="s">
        <v>975</v>
      </c>
      <c r="M18" s="330">
        <v>15</v>
      </c>
      <c r="N18" s="172">
        <v>2</v>
      </c>
      <c r="O18" s="49" t="s">
        <v>275</v>
      </c>
      <c r="P18" s="49" t="s">
        <v>275</v>
      </c>
      <c r="Q18">
        <v>21</v>
      </c>
    </row>
    <row r="19" spans="1:17" x14ac:dyDescent="0.25">
      <c r="A19" t="s">
        <v>817</v>
      </c>
      <c r="B19" t="s">
        <v>768</v>
      </c>
      <c r="L19" s="31" t="s">
        <v>976</v>
      </c>
      <c r="M19" s="31"/>
      <c r="N19" s="172">
        <v>3</v>
      </c>
      <c r="O19" s="49" t="s">
        <v>276</v>
      </c>
      <c r="P19" s="49" t="s">
        <v>276</v>
      </c>
      <c r="Q19">
        <v>30</v>
      </c>
    </row>
    <row r="20" spans="1:17" x14ac:dyDescent="0.25">
      <c r="A20" t="s">
        <v>818</v>
      </c>
      <c r="B20" t="s">
        <v>769</v>
      </c>
      <c r="J20" s="264" t="s">
        <v>956</v>
      </c>
      <c r="K20" s="264"/>
      <c r="L20" s="31" t="s">
        <v>979</v>
      </c>
      <c r="M20" s="31"/>
      <c r="N20" s="172">
        <v>4</v>
      </c>
      <c r="O20" s="49" t="s">
        <v>277</v>
      </c>
      <c r="P20" s="49" t="s">
        <v>277</v>
      </c>
      <c r="Q20">
        <v>36</v>
      </c>
    </row>
    <row r="21" spans="1:17" x14ac:dyDescent="0.25">
      <c r="A21" t="s">
        <v>819</v>
      </c>
      <c r="B21" t="s">
        <v>770</v>
      </c>
      <c r="J21" t="s">
        <v>957</v>
      </c>
      <c r="L21" s="31" t="s">
        <v>978</v>
      </c>
      <c r="M21" s="31"/>
      <c r="N21" s="172">
        <v>5</v>
      </c>
      <c r="O21" s="49" t="s">
        <v>278</v>
      </c>
      <c r="P21" s="49" t="s">
        <v>1110</v>
      </c>
      <c r="Q21">
        <v>17</v>
      </c>
    </row>
    <row r="22" spans="1:17" x14ac:dyDescent="0.25">
      <c r="A22" s="239" t="s">
        <v>820</v>
      </c>
      <c r="B22" t="s">
        <v>771</v>
      </c>
      <c r="J22" t="s">
        <v>223</v>
      </c>
      <c r="L22" s="31" t="s">
        <v>870</v>
      </c>
      <c r="M22" s="31">
        <v>25</v>
      </c>
      <c r="N22" s="172">
        <v>6</v>
      </c>
      <c r="O22" s="49" t="s">
        <v>279</v>
      </c>
      <c r="P22" s="49" t="s">
        <v>279</v>
      </c>
      <c r="Q22">
        <v>12</v>
      </c>
    </row>
    <row r="23" spans="1:17" x14ac:dyDescent="0.25">
      <c r="A23" t="s">
        <v>821</v>
      </c>
      <c r="B23" t="s">
        <v>772</v>
      </c>
      <c r="J23" t="s">
        <v>954</v>
      </c>
    </row>
    <row r="24" spans="1:17" x14ac:dyDescent="0.25">
      <c r="A24" t="s">
        <v>822</v>
      </c>
      <c r="B24" t="s">
        <v>773</v>
      </c>
      <c r="J24" t="s">
        <v>955</v>
      </c>
      <c r="L24" s="264" t="s">
        <v>1209</v>
      </c>
      <c r="N24" s="264" t="s">
        <v>1464</v>
      </c>
    </row>
    <row r="25" spans="1:17" x14ac:dyDescent="0.25">
      <c r="A25" s="239" t="s">
        <v>799</v>
      </c>
      <c r="B25" t="s">
        <v>774</v>
      </c>
      <c r="J25" t="s">
        <v>958</v>
      </c>
      <c r="L25" s="239" t="s">
        <v>1450</v>
      </c>
      <c r="M25" s="290">
        <v>8</v>
      </c>
      <c r="N25" s="239" t="s">
        <v>1462</v>
      </c>
    </row>
    <row r="26" spans="1:17" x14ac:dyDescent="0.25">
      <c r="A26" t="s">
        <v>823</v>
      </c>
      <c r="B26" t="s">
        <v>775</v>
      </c>
      <c r="L26" s="239" t="s">
        <v>1458</v>
      </c>
      <c r="M26" s="290">
        <v>11</v>
      </c>
      <c r="N26" s="239" t="s">
        <v>1463</v>
      </c>
    </row>
    <row r="27" spans="1:17" x14ac:dyDescent="0.25">
      <c r="A27" t="s">
        <v>824</v>
      </c>
      <c r="B27" t="s">
        <v>776</v>
      </c>
      <c r="L27" s="239" t="s">
        <v>1451</v>
      </c>
      <c r="M27" s="290">
        <v>10</v>
      </c>
    </row>
    <row r="28" spans="1:17" x14ac:dyDescent="0.25">
      <c r="A28" t="s">
        <v>825</v>
      </c>
      <c r="B28" t="s">
        <v>777</v>
      </c>
      <c r="J28" s="264" t="s">
        <v>961</v>
      </c>
      <c r="K28" s="264"/>
      <c r="L28" s="239" t="s">
        <v>1452</v>
      </c>
      <c r="M28" s="290">
        <v>4</v>
      </c>
    </row>
    <row r="29" spans="1:17" x14ac:dyDescent="0.25">
      <c r="A29" t="s">
        <v>826</v>
      </c>
      <c r="B29" t="s">
        <v>778</v>
      </c>
      <c r="J29" s="239" t="s">
        <v>959</v>
      </c>
      <c r="K29" s="239"/>
      <c r="L29" s="239" t="s">
        <v>1453</v>
      </c>
      <c r="M29" s="290">
        <v>6</v>
      </c>
    </row>
    <row r="30" spans="1:17" x14ac:dyDescent="0.25">
      <c r="A30" t="s">
        <v>827</v>
      </c>
      <c r="B30" t="s">
        <v>779</v>
      </c>
      <c r="J30" s="239" t="s">
        <v>960</v>
      </c>
      <c r="K30" s="239"/>
      <c r="L30" s="290"/>
    </row>
    <row r="31" spans="1:17" x14ac:dyDescent="0.25">
      <c r="A31" t="s">
        <v>828</v>
      </c>
      <c r="B31" t="s">
        <v>780</v>
      </c>
    </row>
    <row r="32" spans="1:17" x14ac:dyDescent="0.25">
      <c r="A32" t="s">
        <v>829</v>
      </c>
      <c r="B32" t="s">
        <v>781</v>
      </c>
    </row>
    <row r="33" spans="1:2" x14ac:dyDescent="0.25">
      <c r="A33" t="s">
        <v>830</v>
      </c>
      <c r="B33" t="s">
        <v>782</v>
      </c>
    </row>
    <row r="34" spans="1:2" x14ac:dyDescent="0.25">
      <c r="A34" t="s">
        <v>831</v>
      </c>
      <c r="B34" t="s">
        <v>783</v>
      </c>
    </row>
    <row r="35" spans="1:2" x14ac:dyDescent="0.25">
      <c r="A35" t="s">
        <v>832</v>
      </c>
      <c r="B35" t="s">
        <v>784</v>
      </c>
    </row>
    <row r="36" spans="1:2" x14ac:dyDescent="0.25">
      <c r="A36" t="s">
        <v>833</v>
      </c>
      <c r="B36" t="s">
        <v>785</v>
      </c>
    </row>
    <row r="37" spans="1:2" x14ac:dyDescent="0.25">
      <c r="A37" t="s">
        <v>834</v>
      </c>
      <c r="B37" t="s">
        <v>786</v>
      </c>
    </row>
    <row r="38" spans="1:2" x14ac:dyDescent="0.25">
      <c r="A38" t="s">
        <v>835</v>
      </c>
      <c r="B38" t="s">
        <v>108</v>
      </c>
    </row>
    <row r="39" spans="1:2" x14ac:dyDescent="0.25">
      <c r="A39" s="239" t="s">
        <v>836</v>
      </c>
      <c r="B39" t="s">
        <v>787</v>
      </c>
    </row>
    <row r="40" spans="1:2" x14ac:dyDescent="0.25">
      <c r="A40" t="s">
        <v>837</v>
      </c>
      <c r="B40" t="s">
        <v>788</v>
      </c>
    </row>
    <row r="41" spans="1:2" x14ac:dyDescent="0.25">
      <c r="A41" t="s">
        <v>838</v>
      </c>
      <c r="B41" t="s">
        <v>38</v>
      </c>
    </row>
    <row r="42" spans="1:2" x14ac:dyDescent="0.25">
      <c r="A42" t="s">
        <v>839</v>
      </c>
      <c r="B42" t="s">
        <v>789</v>
      </c>
    </row>
    <row r="43" spans="1:2" x14ac:dyDescent="0.25">
      <c r="A43" t="s">
        <v>840</v>
      </c>
      <c r="B43" t="s">
        <v>790</v>
      </c>
    </row>
    <row r="44" spans="1:2" x14ac:dyDescent="0.25">
      <c r="A44" t="s">
        <v>841</v>
      </c>
      <c r="B44" t="s">
        <v>791</v>
      </c>
    </row>
    <row r="45" spans="1:2" x14ac:dyDescent="0.25">
      <c r="A45" t="s">
        <v>842</v>
      </c>
      <c r="B45" t="s">
        <v>792</v>
      </c>
    </row>
    <row r="46" spans="1:2" x14ac:dyDescent="0.25">
      <c r="A46" t="s">
        <v>843</v>
      </c>
      <c r="B46" t="s">
        <v>793</v>
      </c>
    </row>
    <row r="47" spans="1:2" x14ac:dyDescent="0.25">
      <c r="A47" s="239" t="s">
        <v>844</v>
      </c>
      <c r="B47" t="s">
        <v>794</v>
      </c>
    </row>
    <row r="48" spans="1:2" x14ac:dyDescent="0.25">
      <c r="A48" t="s">
        <v>845</v>
      </c>
      <c r="B48" t="s">
        <v>795</v>
      </c>
    </row>
    <row r="49" spans="1:2" x14ac:dyDescent="0.25">
      <c r="A49" t="s">
        <v>846</v>
      </c>
      <c r="B49" t="s">
        <v>796</v>
      </c>
    </row>
    <row r="50" spans="1:2" x14ac:dyDescent="0.25">
      <c r="A50" t="s">
        <v>847</v>
      </c>
      <c r="B50" t="s">
        <v>797</v>
      </c>
    </row>
    <row r="51" spans="1:2" x14ac:dyDescent="0.25">
      <c r="A51" t="s">
        <v>848</v>
      </c>
      <c r="B51" t="s">
        <v>798</v>
      </c>
    </row>
  </sheetData>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T2344"/>
  <sheetViews>
    <sheetView workbookViewId="0"/>
  </sheetViews>
  <sheetFormatPr defaultRowHeight="13.2" x14ac:dyDescent="0.25"/>
  <cols>
    <col min="1" max="1" width="8" bestFit="1" customWidth="1"/>
    <col min="2" max="2" width="5" bestFit="1" customWidth="1"/>
    <col min="3" max="3" width="31.5546875" bestFit="1" customWidth="1"/>
    <col min="4" max="4" width="4.6640625" bestFit="1" customWidth="1"/>
    <col min="5" max="5" width="9.33203125" style="617" bestFit="1" customWidth="1"/>
    <col min="6" max="6" width="45.33203125" style="248" customWidth="1"/>
    <col min="7" max="7" width="11.109375" style="248" hidden="1" customWidth="1"/>
    <col min="8" max="8" width="9.109375" hidden="1" customWidth="1"/>
    <col min="9" max="9" width="20" hidden="1" customWidth="1"/>
    <col min="10" max="10" width="24.109375" hidden="1" customWidth="1"/>
    <col min="11" max="11" width="16" hidden="1" customWidth="1"/>
    <col min="12" max="12" width="11.5546875" hidden="1" customWidth="1"/>
  </cols>
  <sheetData>
    <row r="1" spans="1:11" x14ac:dyDescent="0.25">
      <c r="A1" t="s">
        <v>854</v>
      </c>
      <c r="B1" t="s">
        <v>855</v>
      </c>
      <c r="C1" t="s">
        <v>851</v>
      </c>
      <c r="D1" t="s">
        <v>858</v>
      </c>
      <c r="E1" s="617" t="s">
        <v>852</v>
      </c>
      <c r="F1" s="248" t="s">
        <v>853</v>
      </c>
      <c r="G1" s="248" t="s">
        <v>1075</v>
      </c>
      <c r="H1" t="s">
        <v>936</v>
      </c>
      <c r="I1" t="s">
        <v>932</v>
      </c>
      <c r="J1" s="239" t="s">
        <v>1083</v>
      </c>
      <c r="K1" s="239" t="s">
        <v>1084</v>
      </c>
    </row>
    <row r="2" spans="1:11" s="574" customFormat="1" x14ac:dyDescent="0.25">
      <c r="A2" s="574">
        <v>1</v>
      </c>
      <c r="B2" s="574">
        <v>1</v>
      </c>
      <c r="C2" s="574" t="s">
        <v>857</v>
      </c>
      <c r="E2" s="619">
        <f>'1'!J4</f>
        <v>0</v>
      </c>
      <c r="F2" s="575" t="str">
        <f>'1'!G4</f>
        <v>Development Name:</v>
      </c>
      <c r="G2" s="574" t="s">
        <v>930</v>
      </c>
      <c r="I2" s="576" t="s">
        <v>929</v>
      </c>
    </row>
    <row r="3" spans="1:11" s="574" customFormat="1" x14ac:dyDescent="0.25">
      <c r="A3" s="574">
        <v>2</v>
      </c>
      <c r="B3" s="574">
        <v>1</v>
      </c>
      <c r="C3" s="574" t="s">
        <v>857</v>
      </c>
      <c r="E3" s="621">
        <f>'1'!Q4</f>
        <v>0</v>
      </c>
      <c r="F3" s="575" t="str">
        <f>'1'!P4</f>
        <v>Date:</v>
      </c>
      <c r="G3" s="574" t="s">
        <v>11</v>
      </c>
      <c r="I3" s="576" t="s">
        <v>31</v>
      </c>
      <c r="J3" s="576" t="s">
        <v>1078</v>
      </c>
      <c r="K3" s="577" t="str">
        <f>IF(E3=0,"",E3)</f>
        <v/>
      </c>
    </row>
    <row r="4" spans="1:11" s="574" customFormat="1" x14ac:dyDescent="0.25">
      <c r="A4" s="574">
        <v>3</v>
      </c>
      <c r="B4" s="574">
        <v>1</v>
      </c>
      <c r="C4" s="574" t="s">
        <v>857</v>
      </c>
      <c r="E4" s="618">
        <f>'1'!J6</f>
        <v>0</v>
      </c>
      <c r="F4" s="575" t="str">
        <f>'1'!G6</f>
        <v>Application Type:</v>
      </c>
      <c r="I4" s="576" t="s">
        <v>30</v>
      </c>
      <c r="J4" s="576"/>
      <c r="K4" s="577"/>
    </row>
    <row r="5" spans="1:11" s="574" customFormat="1" x14ac:dyDescent="0.25">
      <c r="A5" s="574">
        <v>4</v>
      </c>
      <c r="B5" s="574">
        <v>1</v>
      </c>
      <c r="C5" s="574" t="s">
        <v>33</v>
      </c>
      <c r="E5" s="619">
        <f>'1'!B10</f>
        <v>0</v>
      </c>
      <c r="F5" s="578" t="str">
        <f>'1'!C10</f>
        <v xml:space="preserve"> 9% Tax Credit</v>
      </c>
      <c r="I5" s="576" t="s">
        <v>30</v>
      </c>
    </row>
    <row r="6" spans="1:11" s="574" customFormat="1" x14ac:dyDescent="0.25">
      <c r="A6" s="574">
        <v>5</v>
      </c>
      <c r="B6" s="574">
        <v>1</v>
      </c>
      <c r="C6" s="574" t="s">
        <v>33</v>
      </c>
      <c r="E6" s="619">
        <f>'1'!B12</f>
        <v>0</v>
      </c>
      <c r="F6" s="578" t="str">
        <f>'1'!C12</f>
        <v xml:space="preserve"> 4 % Tax Credit</v>
      </c>
      <c r="I6" s="576" t="s">
        <v>30</v>
      </c>
    </row>
    <row r="7" spans="1:11" s="574" customFormat="1" x14ac:dyDescent="0.25">
      <c r="A7" s="574">
        <v>6</v>
      </c>
      <c r="B7" s="574">
        <v>1</v>
      </c>
      <c r="C7" s="574" t="s">
        <v>33</v>
      </c>
      <c r="E7" s="619">
        <f>'1'!B14</f>
        <v>0</v>
      </c>
      <c r="F7" s="578" t="str">
        <f>'1'!C14</f>
        <v xml:space="preserve"> 4 % TC with Local Issuer</v>
      </c>
      <c r="I7" s="576" t="s">
        <v>30</v>
      </c>
    </row>
    <row r="8" spans="1:11" s="574" customFormat="1" x14ac:dyDescent="0.25">
      <c r="A8" s="574">
        <v>7</v>
      </c>
      <c r="B8" s="574">
        <v>1</v>
      </c>
      <c r="C8" s="574" t="s">
        <v>33</v>
      </c>
      <c r="E8" s="619">
        <f>'1'!B16</f>
        <v>0</v>
      </c>
      <c r="F8" s="578" t="str">
        <f>'1'!C16</f>
        <v xml:space="preserve"> Tax Exempt Bond</v>
      </c>
      <c r="I8" s="576" t="s">
        <v>30</v>
      </c>
    </row>
    <row r="9" spans="1:11" s="574" customFormat="1" x14ac:dyDescent="0.25">
      <c r="A9" s="574">
        <v>8</v>
      </c>
      <c r="B9" s="574">
        <v>1</v>
      </c>
      <c r="C9" s="574" t="s">
        <v>33</v>
      </c>
      <c r="E9" s="619">
        <f>'1'!G10</f>
        <v>0</v>
      </c>
      <c r="F9" s="578" t="str">
        <f>'1'!H10</f>
        <v xml:space="preserve"> New Construction</v>
      </c>
      <c r="G9" s="579" t="s">
        <v>1054</v>
      </c>
      <c r="I9" s="576" t="s">
        <v>31</v>
      </c>
      <c r="J9" s="576" t="s">
        <v>1076</v>
      </c>
      <c r="K9" s="574" t="str">
        <f>IF(E9="x",1,IF(E9="Yes",1,""))</f>
        <v/>
      </c>
    </row>
    <row r="10" spans="1:11" s="574" customFormat="1" x14ac:dyDescent="0.25">
      <c r="A10" s="574">
        <v>9</v>
      </c>
      <c r="B10" s="574">
        <v>1</v>
      </c>
      <c r="C10" s="574" t="s">
        <v>33</v>
      </c>
      <c r="E10" s="619">
        <f>'1'!G12</f>
        <v>0</v>
      </c>
      <c r="F10" s="578" t="str">
        <f>'1'!H12</f>
        <v xml:space="preserve"> Acquisition</v>
      </c>
      <c r="G10" s="579" t="s">
        <v>1054</v>
      </c>
      <c r="I10" s="576" t="s">
        <v>31</v>
      </c>
      <c r="J10" s="576" t="s">
        <v>1076</v>
      </c>
      <c r="K10" s="574" t="str">
        <f>IF(E10="x",1,IF(E10="Yes",1,""))</f>
        <v/>
      </c>
    </row>
    <row r="11" spans="1:11" s="574" customFormat="1" x14ac:dyDescent="0.25">
      <c r="A11" s="574">
        <v>10</v>
      </c>
      <c r="B11" s="574">
        <v>1</v>
      </c>
      <c r="C11" s="574" t="s">
        <v>33</v>
      </c>
      <c r="E11" s="619">
        <f>'1'!G14</f>
        <v>0</v>
      </c>
      <c r="F11" s="578" t="str">
        <f>'1'!H14</f>
        <v xml:space="preserve"> Rehabilitation</v>
      </c>
      <c r="G11" s="579" t="s">
        <v>1054</v>
      </c>
      <c r="I11" s="576" t="s">
        <v>31</v>
      </c>
      <c r="J11" s="576" t="s">
        <v>1076</v>
      </c>
      <c r="K11" s="574" t="str">
        <f>IF(E11="x",1,IF(E11="Yes",1,""))</f>
        <v/>
      </c>
    </row>
    <row r="12" spans="1:11" s="574" customFormat="1" x14ac:dyDescent="0.25">
      <c r="A12" s="574">
        <v>11</v>
      </c>
      <c r="B12" s="574">
        <v>1</v>
      </c>
      <c r="C12" s="574" t="s">
        <v>33</v>
      </c>
      <c r="E12" s="619">
        <f>'1'!G16</f>
        <v>0</v>
      </c>
      <c r="F12" s="578" t="str">
        <f>'1'!H16</f>
        <v xml:space="preserve"> Acq/Rehabilitation</v>
      </c>
      <c r="G12" s="579" t="s">
        <v>1054</v>
      </c>
      <c r="I12" s="576" t="s">
        <v>31</v>
      </c>
      <c r="J12" s="576" t="s">
        <v>1076</v>
      </c>
    </row>
    <row r="13" spans="1:11" s="574" customFormat="1" x14ac:dyDescent="0.25">
      <c r="A13" s="574">
        <v>12</v>
      </c>
      <c r="B13" s="574">
        <v>1</v>
      </c>
      <c r="C13" s="574" t="s">
        <v>33</v>
      </c>
      <c r="E13" s="619">
        <f>'1'!G18</f>
        <v>0</v>
      </c>
      <c r="F13" s="578" t="str">
        <f>'1'!H18</f>
        <v xml:space="preserve"> Adaptive Reuse</v>
      </c>
      <c r="G13" s="579" t="s">
        <v>1054</v>
      </c>
      <c r="I13" s="576" t="s">
        <v>934</v>
      </c>
      <c r="J13" s="576" t="s">
        <v>1076</v>
      </c>
      <c r="K13" s="574" t="str">
        <f>IF(E13="x",1,IF(E13="Yes",1,""))</f>
        <v/>
      </c>
    </row>
    <row r="14" spans="1:11" s="574" customFormat="1" x14ac:dyDescent="0.25">
      <c r="A14" s="574">
        <v>13</v>
      </c>
      <c r="B14" s="574">
        <v>1</v>
      </c>
      <c r="C14" s="574" t="s">
        <v>33</v>
      </c>
      <c r="E14" s="619">
        <f>'1'!K10</f>
        <v>0</v>
      </c>
      <c r="F14" s="580" t="str">
        <f>'1'!M10</f>
        <v xml:space="preserve"> This Application includes a notarized letter</v>
      </c>
      <c r="I14" s="576" t="s">
        <v>30</v>
      </c>
    </row>
    <row r="15" spans="1:11" s="574" customFormat="1" x14ac:dyDescent="0.25">
      <c r="A15" s="574">
        <v>14</v>
      </c>
      <c r="B15" s="574">
        <v>1</v>
      </c>
      <c r="C15" s="574" t="s">
        <v>33</v>
      </c>
      <c r="E15" s="619">
        <f>'1'!K15</f>
        <v>0</v>
      </c>
      <c r="F15" s="580">
        <f>'1'!M15</f>
        <v>0</v>
      </c>
      <c r="I15" s="576" t="s">
        <v>30</v>
      </c>
    </row>
    <row r="16" spans="1:11" s="574" customFormat="1" x14ac:dyDescent="0.25">
      <c r="A16" s="574">
        <v>15</v>
      </c>
      <c r="B16" s="574">
        <v>1</v>
      </c>
      <c r="C16" s="574" t="s">
        <v>33</v>
      </c>
      <c r="E16" s="619">
        <f>'1'!E21</f>
        <v>0</v>
      </c>
      <c r="F16" s="578" t="str">
        <f>'1'!B21</f>
        <v>Total # of Low-Income Units:</v>
      </c>
      <c r="G16" s="579" t="s">
        <v>1058</v>
      </c>
      <c r="I16" s="576" t="s">
        <v>31</v>
      </c>
      <c r="J16" s="576" t="s">
        <v>1076</v>
      </c>
      <c r="K16" s="574" t="str">
        <f>IF(E16=0,"",E16)</f>
        <v/>
      </c>
    </row>
    <row r="17" spans="1:12" s="574" customFormat="1" x14ac:dyDescent="0.25">
      <c r="A17" s="574">
        <v>16</v>
      </c>
      <c r="B17" s="574">
        <v>1</v>
      </c>
      <c r="C17" s="574" t="s">
        <v>33</v>
      </c>
      <c r="E17" s="619">
        <f>'1'!E23</f>
        <v>0</v>
      </c>
      <c r="F17" s="578" t="str">
        <f>'1'!B23</f>
        <v>Total # Market Rate Units:</v>
      </c>
      <c r="G17" s="579" t="s">
        <v>1058</v>
      </c>
      <c r="I17" s="576" t="s">
        <v>31</v>
      </c>
      <c r="J17" s="576" t="s">
        <v>1076</v>
      </c>
      <c r="K17" s="574" t="str">
        <f>IF(E17=0,"",E17)</f>
        <v/>
      </c>
    </row>
    <row r="18" spans="1:12" s="574" customFormat="1" x14ac:dyDescent="0.25">
      <c r="A18" s="574">
        <v>17</v>
      </c>
      <c r="B18" s="574">
        <v>1</v>
      </c>
      <c r="C18" s="574" t="s">
        <v>33</v>
      </c>
      <c r="E18" s="619">
        <f>'1'!E25</f>
        <v>0</v>
      </c>
      <c r="F18" s="581" t="str">
        <f>'1'!B25</f>
        <v>Employee Units:</v>
      </c>
      <c r="G18" s="579" t="s">
        <v>1058</v>
      </c>
      <c r="H18" s="579" t="s">
        <v>1057</v>
      </c>
      <c r="I18" s="582" t="s">
        <v>31</v>
      </c>
      <c r="J18" s="576" t="s">
        <v>1076</v>
      </c>
    </row>
    <row r="19" spans="1:12" s="574" customFormat="1" x14ac:dyDescent="0.25">
      <c r="A19" s="574">
        <v>18</v>
      </c>
      <c r="B19" s="574">
        <v>1</v>
      </c>
      <c r="C19" s="574" t="s">
        <v>33</v>
      </c>
      <c r="E19" s="619">
        <f>'1'!E27</f>
        <v>0</v>
      </c>
      <c r="F19" s="578" t="str">
        <f>'1'!B27</f>
        <v>Total # of Units:</v>
      </c>
      <c r="G19" s="578"/>
      <c r="H19" s="579" t="s">
        <v>1059</v>
      </c>
      <c r="I19" s="582" t="s">
        <v>31</v>
      </c>
      <c r="J19" s="576" t="s">
        <v>1076</v>
      </c>
    </row>
    <row r="20" spans="1:12" s="574" customFormat="1" x14ac:dyDescent="0.25">
      <c r="A20" s="574">
        <v>19</v>
      </c>
      <c r="B20" s="574">
        <v>1</v>
      </c>
      <c r="C20" s="574" t="s">
        <v>33</v>
      </c>
      <c r="E20" s="619">
        <f>'1'!K21</f>
        <v>0</v>
      </c>
      <c r="F20" s="578" t="str">
        <f>'1'!H21</f>
        <v># Designed for Families Units:</v>
      </c>
      <c r="G20" s="579" t="s">
        <v>1058</v>
      </c>
      <c r="I20" s="576" t="s">
        <v>31</v>
      </c>
      <c r="J20" s="576" t="s">
        <v>862</v>
      </c>
      <c r="K20" s="574" t="str">
        <f t="shared" ref="K20:K24" si="0">IF(E20=0,"",E20)</f>
        <v/>
      </c>
    </row>
    <row r="21" spans="1:12" s="574" customFormat="1" x14ac:dyDescent="0.25">
      <c r="A21" s="574">
        <v>20</v>
      </c>
      <c r="B21" s="574">
        <v>1</v>
      </c>
      <c r="C21" s="574" t="s">
        <v>33</v>
      </c>
      <c r="E21" s="619">
        <f>'1'!K23</f>
        <v>0</v>
      </c>
      <c r="F21" s="578" t="str">
        <f>'1'!H23</f>
        <v># Older Persons (55+) Units:</v>
      </c>
      <c r="G21" s="579" t="s">
        <v>930</v>
      </c>
      <c r="I21" s="576" t="s">
        <v>31</v>
      </c>
      <c r="J21" s="576" t="s">
        <v>862</v>
      </c>
    </row>
    <row r="22" spans="1:12" s="574" customFormat="1" x14ac:dyDescent="0.25">
      <c r="A22" s="574">
        <v>21</v>
      </c>
      <c r="B22" s="574">
        <v>1</v>
      </c>
      <c r="C22" s="574" t="s">
        <v>33</v>
      </c>
      <c r="E22" s="619">
        <f>'1'!K25</f>
        <v>0</v>
      </c>
      <c r="F22" s="580" t="str">
        <f>'1'!H25</f>
        <v># Elderly Persons (62+) Units:</v>
      </c>
      <c r="G22" s="579" t="s">
        <v>1058</v>
      </c>
      <c r="I22" s="576" t="s">
        <v>31</v>
      </c>
      <c r="J22" s="576" t="s">
        <v>862</v>
      </c>
      <c r="K22" s="574" t="str">
        <f t="shared" si="0"/>
        <v/>
      </c>
    </row>
    <row r="23" spans="1:12" s="574" customFormat="1" x14ac:dyDescent="0.25">
      <c r="A23" s="574">
        <v>22</v>
      </c>
      <c r="B23" s="574">
        <v>1</v>
      </c>
      <c r="C23" s="574" t="s">
        <v>33</v>
      </c>
      <c r="E23" s="619">
        <f>'1'!K27</f>
        <v>0</v>
      </c>
      <c r="F23" s="580" t="str">
        <f>'1'!H27</f>
        <v># Single Room Occupancy</v>
      </c>
      <c r="G23" s="579" t="s">
        <v>1058</v>
      </c>
      <c r="I23" s="576" t="s">
        <v>31</v>
      </c>
      <c r="J23" s="576" t="s">
        <v>862</v>
      </c>
    </row>
    <row r="24" spans="1:12" s="574" customFormat="1" x14ac:dyDescent="0.25">
      <c r="A24" s="574">
        <v>23</v>
      </c>
      <c r="B24" s="574">
        <v>1</v>
      </c>
      <c r="C24" s="574" t="s">
        <v>33</v>
      </c>
      <c r="E24" s="619">
        <f>'1'!P25</f>
        <v>0</v>
      </c>
      <c r="F24" s="580" t="str">
        <f>'1'!N25</f>
        <v># 3+ Bedroom Units:</v>
      </c>
      <c r="G24" s="579" t="s">
        <v>1058</v>
      </c>
      <c r="I24" s="576" t="s">
        <v>31</v>
      </c>
      <c r="J24" s="576" t="s">
        <v>862</v>
      </c>
      <c r="K24" s="574" t="str">
        <f t="shared" si="0"/>
        <v/>
      </c>
    </row>
    <row r="25" spans="1:12" s="574" customFormat="1" x14ac:dyDescent="0.25">
      <c r="A25" s="574">
        <v>24</v>
      </c>
      <c r="B25" s="574">
        <v>1</v>
      </c>
      <c r="C25" s="574" t="s">
        <v>33</v>
      </c>
      <c r="E25" s="619">
        <f>'1'!P27</f>
        <v>0</v>
      </c>
      <c r="F25" s="580" t="str">
        <f>'1'!N27</f>
        <v># Supportive Housing Units:</v>
      </c>
      <c r="G25" s="579" t="s">
        <v>1058</v>
      </c>
      <c r="I25" s="576" t="s">
        <v>31</v>
      </c>
      <c r="J25" s="576" t="s">
        <v>862</v>
      </c>
    </row>
    <row r="26" spans="1:12" s="574" customFormat="1" x14ac:dyDescent="0.25">
      <c r="A26" s="574">
        <v>25</v>
      </c>
      <c r="B26" s="574">
        <v>1</v>
      </c>
      <c r="C26" s="574" t="s">
        <v>33</v>
      </c>
      <c r="E26" s="619">
        <f>'1'!G31</f>
        <v>0</v>
      </c>
      <c r="F26" s="578" t="str">
        <f>'1'!B31</f>
        <v>Requesting HOME Funds?</v>
      </c>
      <c r="G26" s="578"/>
      <c r="I26" s="576" t="s">
        <v>30</v>
      </c>
    </row>
    <row r="27" spans="1:12" s="574" customFormat="1" x14ac:dyDescent="0.25">
      <c r="A27" s="574">
        <v>26</v>
      </c>
      <c r="B27" s="574">
        <v>1</v>
      </c>
      <c r="C27" s="574" t="s">
        <v>33</v>
      </c>
      <c r="E27" s="620">
        <f>'1'!N31</f>
        <v>0</v>
      </c>
      <c r="F27" s="578" t="str">
        <f>'1'!M31</f>
        <v>Amount:</v>
      </c>
      <c r="G27" s="583"/>
      <c r="I27" s="576" t="s">
        <v>30</v>
      </c>
      <c r="J27" s="584"/>
      <c r="K27" s="574" t="str">
        <f>IF(E27=0,"",E27)</f>
        <v/>
      </c>
    </row>
    <row r="28" spans="1:12" s="574" customFormat="1" x14ac:dyDescent="0.25">
      <c r="A28" s="574">
        <v>27</v>
      </c>
      <c r="B28" s="574">
        <v>1</v>
      </c>
      <c r="C28" s="574" t="s">
        <v>33</v>
      </c>
      <c r="E28" s="619">
        <f>'1'!G33</f>
        <v>0</v>
      </c>
      <c r="F28" s="578" t="str">
        <f>'1'!B33</f>
        <v>Total # of HOME-Assisted Units:</v>
      </c>
      <c r="G28" s="579" t="s">
        <v>1058</v>
      </c>
      <c r="I28" s="584" t="s">
        <v>31</v>
      </c>
      <c r="J28" s="584" t="s">
        <v>1079</v>
      </c>
      <c r="K28" s="574" t="str">
        <f>IF(E28=0,"",E28)</f>
        <v/>
      </c>
    </row>
    <row r="29" spans="1:12" s="574" customFormat="1" x14ac:dyDescent="0.25">
      <c r="A29" s="574">
        <v>28</v>
      </c>
      <c r="B29" s="574">
        <v>1</v>
      </c>
      <c r="C29" s="574" t="s">
        <v>33</v>
      </c>
      <c r="E29" s="620" t="str">
        <f>'1'!N33</f>
        <v/>
      </c>
      <c r="F29" s="585" t="str">
        <f>'1'!I33</f>
        <v>Amount of HOME Funds per Unit:</v>
      </c>
      <c r="G29" s="585" t="s">
        <v>1074</v>
      </c>
      <c r="I29" s="584" t="s">
        <v>31</v>
      </c>
      <c r="J29" s="584" t="s">
        <v>1079</v>
      </c>
    </row>
    <row r="30" spans="1:12" s="574" customFormat="1" x14ac:dyDescent="0.25">
      <c r="A30" s="574">
        <v>29</v>
      </c>
      <c r="B30" s="574">
        <v>1</v>
      </c>
      <c r="C30" s="574" t="s">
        <v>33</v>
      </c>
      <c r="E30" s="619">
        <f>'1'!G35</f>
        <v>0</v>
      </c>
      <c r="F30" s="586" t="str">
        <f>'1'!B35</f>
        <v>HOME-Assisted Units Fixed or Floating?</v>
      </c>
      <c r="G30" s="585" t="s">
        <v>930</v>
      </c>
      <c r="H30" s="574" t="s">
        <v>856</v>
      </c>
      <c r="I30" s="584" t="s">
        <v>934</v>
      </c>
      <c r="J30" s="584" t="s">
        <v>1079</v>
      </c>
    </row>
    <row r="31" spans="1:12" s="574" customFormat="1" x14ac:dyDescent="0.25">
      <c r="A31" s="574">
        <v>30</v>
      </c>
      <c r="B31" s="574">
        <v>1</v>
      </c>
      <c r="C31" s="574" t="s">
        <v>33</v>
      </c>
      <c r="E31" s="618">
        <f>'1'!N35</f>
        <v>0</v>
      </c>
      <c r="F31" s="585" t="str">
        <f>'1'!J35</f>
        <v># Supportive Housing Targeting:</v>
      </c>
      <c r="G31" s="579" t="s">
        <v>930</v>
      </c>
      <c r="H31" s="574" t="s">
        <v>856</v>
      </c>
      <c r="I31" s="576" t="s">
        <v>30</v>
      </c>
      <c r="J31" s="576" t="s">
        <v>862</v>
      </c>
      <c r="K31" s="574" t="str">
        <f>IF(E31=0,"",E31)</f>
        <v/>
      </c>
      <c r="L31" s="579" t="s">
        <v>1085</v>
      </c>
    </row>
    <row r="32" spans="1:12" s="574" customFormat="1" x14ac:dyDescent="0.25">
      <c r="A32" s="574">
        <v>31</v>
      </c>
      <c r="B32" s="574">
        <v>1</v>
      </c>
      <c r="C32" s="574" t="s">
        <v>667</v>
      </c>
      <c r="E32" s="619">
        <f>'1'!M40</f>
        <v>0</v>
      </c>
      <c r="F32" s="575" t="str">
        <f>'1'!K40</f>
        <v>County:</v>
      </c>
      <c r="G32" s="579" t="s">
        <v>930</v>
      </c>
      <c r="H32" s="574" t="s">
        <v>933</v>
      </c>
      <c r="I32" s="576" t="s">
        <v>929</v>
      </c>
      <c r="J32" s="576" t="s">
        <v>1078</v>
      </c>
      <c r="K32" s="574" t="str">
        <f>IF(E32=0,"",E32)</f>
        <v/>
      </c>
      <c r="L32" s="579" t="s">
        <v>1085</v>
      </c>
    </row>
    <row r="33" spans="1:12" s="574" customFormat="1" x14ac:dyDescent="0.25">
      <c r="A33" s="574">
        <v>32</v>
      </c>
      <c r="B33" s="574">
        <v>1</v>
      </c>
      <c r="C33" s="574" t="s">
        <v>667</v>
      </c>
      <c r="E33" s="619">
        <f>'1'!Q40</f>
        <v>0</v>
      </c>
      <c r="F33" s="575" t="str">
        <f>'1'!P40</f>
        <v xml:space="preserve">Group: </v>
      </c>
      <c r="G33" s="575"/>
      <c r="I33" s="576" t="s">
        <v>30</v>
      </c>
    </row>
    <row r="34" spans="1:12" s="574" customFormat="1" x14ac:dyDescent="0.25">
      <c r="A34" s="574">
        <v>33</v>
      </c>
      <c r="B34" s="574">
        <v>1</v>
      </c>
      <c r="C34" s="574" t="s">
        <v>667</v>
      </c>
      <c r="E34" s="619">
        <f>'1'!D42</f>
        <v>0</v>
      </c>
      <c r="F34" s="578" t="str">
        <f>'1'!B42</f>
        <v>Street Address:</v>
      </c>
      <c r="G34" s="578" t="s">
        <v>930</v>
      </c>
      <c r="I34" s="576" t="s">
        <v>929</v>
      </c>
      <c r="J34" s="576" t="s">
        <v>1078</v>
      </c>
      <c r="K34" s="574" t="str">
        <f>IF(E34=0,"",E34)</f>
        <v/>
      </c>
    </row>
    <row r="35" spans="1:12" s="574" customFormat="1" x14ac:dyDescent="0.25">
      <c r="A35" s="574">
        <v>34</v>
      </c>
      <c r="B35" s="574">
        <v>1</v>
      </c>
      <c r="C35" s="574" t="s">
        <v>667</v>
      </c>
      <c r="E35" s="619">
        <f>'1'!N42</f>
        <v>0</v>
      </c>
      <c r="F35" s="578" t="str">
        <f>'1'!K42</f>
        <v>County Code:</v>
      </c>
      <c r="G35" s="578"/>
      <c r="I35" s="576" t="s">
        <v>30</v>
      </c>
    </row>
    <row r="36" spans="1:12" s="574" customFormat="1" x14ac:dyDescent="0.25">
      <c r="A36" s="574">
        <v>35</v>
      </c>
      <c r="B36" s="574">
        <v>1</v>
      </c>
      <c r="C36" s="574" t="s">
        <v>667</v>
      </c>
      <c r="E36" s="619">
        <f>'1'!D44</f>
        <v>0</v>
      </c>
      <c r="F36" s="578" t="str">
        <f>'1'!B44</f>
        <v>City:</v>
      </c>
      <c r="G36" s="579" t="s">
        <v>930</v>
      </c>
      <c r="H36" s="574" t="s">
        <v>933</v>
      </c>
      <c r="I36" s="576" t="s">
        <v>929</v>
      </c>
      <c r="J36" s="576" t="s">
        <v>1078</v>
      </c>
      <c r="K36" s="574" t="str">
        <f>IF(E36=0,"",E36)</f>
        <v/>
      </c>
      <c r="L36" s="579" t="s">
        <v>1085</v>
      </c>
    </row>
    <row r="37" spans="1:12" s="574" customFormat="1" x14ac:dyDescent="0.25">
      <c r="A37" s="574">
        <v>36</v>
      </c>
      <c r="B37" s="574">
        <v>1</v>
      </c>
      <c r="C37" s="574" t="s">
        <v>667</v>
      </c>
      <c r="E37" s="619">
        <f>'1'!N44</f>
        <v>0</v>
      </c>
      <c r="F37" s="578" t="str">
        <f>'1'!K44</f>
        <v>Congressional District # :</v>
      </c>
      <c r="G37" s="578" t="s">
        <v>930</v>
      </c>
      <c r="H37" s="574" t="s">
        <v>856</v>
      </c>
      <c r="I37" s="584" t="s">
        <v>31</v>
      </c>
      <c r="J37" s="576" t="s">
        <v>1078</v>
      </c>
      <c r="K37" s="574" t="str">
        <f>IF(E37=0,"",E37)</f>
        <v/>
      </c>
    </row>
    <row r="38" spans="1:12" s="574" customFormat="1" x14ac:dyDescent="0.25">
      <c r="A38" s="574">
        <v>37</v>
      </c>
      <c r="B38" s="574">
        <v>1</v>
      </c>
      <c r="C38" s="574" t="s">
        <v>667</v>
      </c>
      <c r="E38" s="619" t="str">
        <f>'1'!D46</f>
        <v>SC</v>
      </c>
      <c r="F38" s="578" t="str">
        <f>'1'!B46</f>
        <v>State:</v>
      </c>
      <c r="G38" s="578" t="s">
        <v>930</v>
      </c>
      <c r="H38" s="574" t="s">
        <v>933</v>
      </c>
      <c r="I38" s="576" t="s">
        <v>929</v>
      </c>
      <c r="J38" s="576" t="s">
        <v>1078</v>
      </c>
      <c r="K38" s="574" t="str">
        <f>IF(E38=0,"",E38)</f>
        <v>SC</v>
      </c>
    </row>
    <row r="39" spans="1:12" s="574" customFormat="1" x14ac:dyDescent="0.25">
      <c r="A39" s="574">
        <v>38</v>
      </c>
      <c r="B39" s="574">
        <v>1</v>
      </c>
      <c r="C39" s="574" t="s">
        <v>667</v>
      </c>
      <c r="E39" s="619">
        <f>'1'!H46</f>
        <v>0</v>
      </c>
      <c r="F39" s="578" t="str">
        <f>'1'!G46</f>
        <v>Zip:</v>
      </c>
      <c r="G39" s="579" t="s">
        <v>1058</v>
      </c>
      <c r="I39" s="576" t="s">
        <v>929</v>
      </c>
      <c r="J39" s="576" t="s">
        <v>1078</v>
      </c>
      <c r="K39" s="574" t="str">
        <f>IF(E39=0,"",E39)</f>
        <v/>
      </c>
    </row>
    <row r="40" spans="1:12" s="574" customFormat="1" x14ac:dyDescent="0.25">
      <c r="A40" s="574">
        <v>39</v>
      </c>
      <c r="B40" s="574">
        <v>1</v>
      </c>
      <c r="C40" s="574" t="s">
        <v>667</v>
      </c>
      <c r="E40" s="621">
        <f>'1'!N46</f>
        <v>0</v>
      </c>
      <c r="F40" s="578" t="str">
        <f>'1'!K46</f>
        <v>Est. Start Date:</v>
      </c>
      <c r="G40" s="578"/>
      <c r="I40" s="576" t="s">
        <v>30</v>
      </c>
    </row>
    <row r="41" spans="1:12" s="574" customFormat="1" x14ac:dyDescent="0.25">
      <c r="A41" s="574">
        <v>40</v>
      </c>
      <c r="B41" s="574">
        <v>1</v>
      </c>
      <c r="C41" s="574" t="s">
        <v>667</v>
      </c>
      <c r="E41" s="619">
        <f>'1'!B49</f>
        <v>0</v>
      </c>
      <c r="F41" s="575" t="str">
        <f>'1'!C49</f>
        <v>Limited Partnership</v>
      </c>
      <c r="G41" s="575"/>
      <c r="I41" s="576" t="s">
        <v>30</v>
      </c>
    </row>
    <row r="42" spans="1:12" s="574" customFormat="1" x14ac:dyDescent="0.25">
      <c r="A42" s="574">
        <v>41</v>
      </c>
      <c r="B42" s="574">
        <v>1</v>
      </c>
      <c r="C42" s="574" t="s">
        <v>667</v>
      </c>
      <c r="E42" s="619">
        <f>'1'!B51</f>
        <v>0</v>
      </c>
      <c r="F42" s="575" t="str">
        <f>'1'!C51</f>
        <v>Limited Liability Company</v>
      </c>
      <c r="G42" s="575"/>
      <c r="I42" s="576" t="s">
        <v>30</v>
      </c>
    </row>
    <row r="43" spans="1:12" s="574" customFormat="1" x14ac:dyDescent="0.25">
      <c r="A43" s="574">
        <v>42</v>
      </c>
      <c r="B43" s="574">
        <v>1</v>
      </c>
      <c r="C43" s="574" t="s">
        <v>667</v>
      </c>
      <c r="E43" s="619">
        <f>'1'!B53</f>
        <v>0</v>
      </c>
      <c r="F43" s="575" t="str">
        <f>'1'!C53</f>
        <v>Non-Profit</v>
      </c>
      <c r="G43" s="575"/>
      <c r="I43" s="576" t="s">
        <v>30</v>
      </c>
    </row>
    <row r="44" spans="1:12" s="574" customFormat="1" x14ac:dyDescent="0.25">
      <c r="A44" s="574">
        <v>43</v>
      </c>
      <c r="B44" s="574">
        <v>1</v>
      </c>
      <c r="C44" s="574" t="s">
        <v>667</v>
      </c>
      <c r="E44" s="619">
        <f>'1'!B55</f>
        <v>0</v>
      </c>
      <c r="F44" s="575" t="str">
        <f>'1'!C55</f>
        <v>Other - Identify below</v>
      </c>
      <c r="G44" s="575"/>
      <c r="I44" s="576" t="s">
        <v>30</v>
      </c>
    </row>
    <row r="45" spans="1:12" s="574" customFormat="1" x14ac:dyDescent="0.25">
      <c r="A45" s="574">
        <v>44</v>
      </c>
      <c r="B45" s="574">
        <v>1</v>
      </c>
      <c r="C45" s="574" t="s">
        <v>667</v>
      </c>
      <c r="E45" s="619">
        <f>'1'!B57</f>
        <v>0</v>
      </c>
      <c r="F45" s="575" t="s">
        <v>1364</v>
      </c>
      <c r="G45" s="575"/>
      <c r="I45" s="576" t="s">
        <v>30</v>
      </c>
    </row>
    <row r="46" spans="1:12" s="574" customFormat="1" x14ac:dyDescent="0.25">
      <c r="A46" s="574">
        <v>45</v>
      </c>
      <c r="B46" s="574">
        <v>1</v>
      </c>
      <c r="C46" s="574" t="s">
        <v>667</v>
      </c>
      <c r="E46" s="619">
        <f>'1'!I49</f>
        <v>0</v>
      </c>
      <c r="F46" s="578" t="str">
        <f>'1'!G49</f>
        <v>Entity Name:</v>
      </c>
      <c r="G46" s="579" t="s">
        <v>930</v>
      </c>
      <c r="I46" s="584" t="s">
        <v>929</v>
      </c>
    </row>
    <row r="47" spans="1:12" s="574" customFormat="1" x14ac:dyDescent="0.25">
      <c r="A47" s="574">
        <v>46</v>
      </c>
      <c r="B47" s="574">
        <v>1</v>
      </c>
      <c r="C47" s="574" t="s">
        <v>667</v>
      </c>
      <c r="E47" s="619">
        <f>'1'!I51</f>
        <v>0</v>
      </c>
      <c r="F47" s="578" t="str">
        <f>'1'!G51</f>
        <v>Street Address:</v>
      </c>
      <c r="G47" s="579" t="s">
        <v>930</v>
      </c>
      <c r="I47" s="584" t="s">
        <v>929</v>
      </c>
    </row>
    <row r="48" spans="1:12" s="574" customFormat="1" x14ac:dyDescent="0.25">
      <c r="A48" s="574">
        <v>47</v>
      </c>
      <c r="B48" s="574">
        <v>1</v>
      </c>
      <c r="C48" s="574" t="s">
        <v>667</v>
      </c>
      <c r="E48" s="619">
        <f>'1'!H53</f>
        <v>0</v>
      </c>
      <c r="F48" s="578" t="str">
        <f>'1'!G53</f>
        <v>City:</v>
      </c>
      <c r="G48" s="579" t="s">
        <v>930</v>
      </c>
      <c r="I48" s="584" t="s">
        <v>929</v>
      </c>
    </row>
    <row r="49" spans="1:20" s="574" customFormat="1" x14ac:dyDescent="0.25">
      <c r="A49" s="574">
        <v>48</v>
      </c>
      <c r="B49" s="574">
        <v>1</v>
      </c>
      <c r="C49" s="574" t="s">
        <v>667</v>
      </c>
      <c r="E49" s="619">
        <f>'1'!M53</f>
        <v>0</v>
      </c>
      <c r="F49" s="578" t="str">
        <f>'1'!K53</f>
        <v>State:</v>
      </c>
      <c r="G49" s="579" t="s">
        <v>930</v>
      </c>
      <c r="I49" s="584" t="s">
        <v>929</v>
      </c>
    </row>
    <row r="50" spans="1:20" s="574" customFormat="1" x14ac:dyDescent="0.25">
      <c r="A50" s="574">
        <v>49</v>
      </c>
      <c r="B50" s="574">
        <v>1</v>
      </c>
      <c r="C50" s="574" t="s">
        <v>667</v>
      </c>
      <c r="E50" s="619">
        <f>'1'!Q53</f>
        <v>0</v>
      </c>
      <c r="F50" s="578" t="str">
        <f>'1'!P53</f>
        <v>Zip:</v>
      </c>
      <c r="G50" s="579" t="s">
        <v>930</v>
      </c>
      <c r="I50" s="584" t="s">
        <v>929</v>
      </c>
    </row>
    <row r="51" spans="1:20" s="574" customFormat="1" x14ac:dyDescent="0.25">
      <c r="A51" s="574">
        <v>50</v>
      </c>
      <c r="B51" s="574">
        <v>1</v>
      </c>
      <c r="C51" s="574" t="s">
        <v>667</v>
      </c>
      <c r="E51" s="619">
        <f>'1'!H55</f>
        <v>0</v>
      </c>
      <c r="F51" s="578" t="str">
        <f>'1'!G55</f>
        <v>Fed ID # :</v>
      </c>
      <c r="G51" s="579" t="s">
        <v>930</v>
      </c>
      <c r="I51" s="584" t="s">
        <v>929</v>
      </c>
    </row>
    <row r="52" spans="1:20" s="574" customFormat="1" x14ac:dyDescent="0.25">
      <c r="A52" s="574">
        <v>51</v>
      </c>
      <c r="B52" s="574">
        <v>1</v>
      </c>
      <c r="C52" s="574" t="s">
        <v>667</v>
      </c>
      <c r="E52" s="619">
        <f>'1'!I57</f>
        <v>0</v>
      </c>
      <c r="F52" s="578" t="str">
        <f>'1'!G57</f>
        <v>Contact Person:</v>
      </c>
      <c r="G52" s="579" t="s">
        <v>930</v>
      </c>
      <c r="I52" s="584" t="s">
        <v>929</v>
      </c>
    </row>
    <row r="53" spans="1:20" s="574" customFormat="1" x14ac:dyDescent="0.25">
      <c r="A53" s="574">
        <v>52</v>
      </c>
      <c r="B53" s="574">
        <v>1</v>
      </c>
      <c r="C53" s="574" t="s">
        <v>667</v>
      </c>
      <c r="E53" s="619">
        <f>'1'!H59</f>
        <v>0</v>
      </c>
      <c r="F53" s="578" t="str">
        <f>'1'!G59</f>
        <v>Email:</v>
      </c>
      <c r="G53" s="579" t="s">
        <v>930</v>
      </c>
      <c r="I53" s="584" t="s">
        <v>929</v>
      </c>
    </row>
    <row r="54" spans="1:20" s="574" customFormat="1" x14ac:dyDescent="0.25">
      <c r="A54" s="574">
        <v>53</v>
      </c>
      <c r="B54" s="574">
        <v>1</v>
      </c>
      <c r="C54" s="574" t="s">
        <v>667</v>
      </c>
      <c r="E54" s="619">
        <f>'1'!N57</f>
        <v>0</v>
      </c>
      <c r="F54" s="578" t="str">
        <f>'1'!M57</f>
        <v>Telephone:</v>
      </c>
      <c r="G54" s="579" t="s">
        <v>930</v>
      </c>
      <c r="I54" s="584" t="s">
        <v>929</v>
      </c>
    </row>
    <row r="55" spans="1:20" s="574" customFormat="1" x14ac:dyDescent="0.25">
      <c r="A55" s="574">
        <v>54</v>
      </c>
      <c r="B55" s="574">
        <v>1</v>
      </c>
      <c r="C55" s="574" t="s">
        <v>667</v>
      </c>
      <c r="E55" s="619">
        <f>'1'!N59</f>
        <v>0</v>
      </c>
      <c r="F55" s="578">
        <f>'1'!M59</f>
        <v>0</v>
      </c>
      <c r="G55" s="579" t="s">
        <v>930</v>
      </c>
      <c r="I55" s="584" t="s">
        <v>929</v>
      </c>
    </row>
    <row r="56" spans="1:20" s="574" customFormat="1" x14ac:dyDescent="0.25">
      <c r="A56" s="574">
        <v>55</v>
      </c>
      <c r="B56" s="574">
        <v>1</v>
      </c>
      <c r="C56" s="574" t="s">
        <v>667</v>
      </c>
      <c r="E56" s="620" t="e">
        <f>'1'!#REF!</f>
        <v>#REF!</v>
      </c>
      <c r="F56" s="578" t="e">
        <f>'1'!#REF!</f>
        <v>#REF!</v>
      </c>
      <c r="G56" s="578"/>
      <c r="I56" s="576" t="s">
        <v>30</v>
      </c>
    </row>
    <row r="57" spans="1:20" s="574" customFormat="1" x14ac:dyDescent="0.25">
      <c r="A57" s="574">
        <v>56</v>
      </c>
      <c r="B57" s="574">
        <v>1</v>
      </c>
      <c r="C57" s="574" t="s">
        <v>667</v>
      </c>
      <c r="E57" s="619">
        <f>'1'!K62</f>
        <v>0</v>
      </c>
      <c r="F57" s="578" t="str">
        <f>'1'!B62</f>
        <v>How many applications will the principals of this development be associated with?</v>
      </c>
      <c r="G57" s="578"/>
      <c r="I57" s="576" t="s">
        <v>30</v>
      </c>
    </row>
    <row r="58" spans="1:20" s="574" customFormat="1" x14ac:dyDescent="0.25">
      <c r="A58" s="574">
        <v>57</v>
      </c>
      <c r="B58" s="574">
        <v>1</v>
      </c>
      <c r="C58" s="574" t="s">
        <v>667</v>
      </c>
      <c r="E58" s="620">
        <f>'1'!P64</f>
        <v>0</v>
      </c>
      <c r="F58" s="578" t="str">
        <f>'1'!B64</f>
        <v>Including all associated developments, approximately how much in tax credits will be applied for by said Principal(s)?</v>
      </c>
      <c r="G58" s="578"/>
      <c r="I58" s="576" t="s">
        <v>30</v>
      </c>
    </row>
    <row r="59" spans="1:20" s="574" customFormat="1" x14ac:dyDescent="0.25">
      <c r="A59" s="574">
        <v>58</v>
      </c>
      <c r="B59" s="574">
        <v>1</v>
      </c>
      <c r="C59" s="574" t="s">
        <v>667</v>
      </c>
      <c r="E59" s="619">
        <f>'1'!B67</f>
        <v>0</v>
      </c>
      <c r="F59" s="586" t="str">
        <f>'1'!B66</f>
        <v>List each member of the development team with his/her associated developments:  (attach additional pages if necessary)</v>
      </c>
      <c r="G59" s="586"/>
      <c r="H59" s="587"/>
      <c r="I59" s="576" t="s">
        <v>30</v>
      </c>
      <c r="J59" s="587"/>
      <c r="K59" s="587"/>
      <c r="L59" s="587"/>
      <c r="M59" s="587"/>
      <c r="N59" s="587"/>
      <c r="O59" s="587"/>
      <c r="P59" s="587"/>
      <c r="Q59" s="587"/>
      <c r="R59" s="587"/>
      <c r="S59" s="587"/>
      <c r="T59" s="587"/>
    </row>
    <row r="60" spans="1:20" s="574" customFormat="1" x14ac:dyDescent="0.25">
      <c r="A60" s="574">
        <v>59</v>
      </c>
      <c r="B60" s="574">
        <v>2</v>
      </c>
      <c r="C60" s="574" t="s">
        <v>667</v>
      </c>
      <c r="D60" s="574">
        <v>1</v>
      </c>
      <c r="E60" s="619">
        <f>'2'!B5</f>
        <v>0</v>
      </c>
      <c r="F60" s="588" t="str">
        <f>'2'!B4</f>
        <v>Name of Partner / Shareholder</v>
      </c>
      <c r="G60" s="588"/>
      <c r="I60" s="584" t="s">
        <v>1365</v>
      </c>
    </row>
    <row r="61" spans="1:20" s="574" customFormat="1" x14ac:dyDescent="0.25">
      <c r="A61" s="574">
        <v>60</v>
      </c>
      <c r="B61" s="574">
        <v>2</v>
      </c>
      <c r="C61" s="574" t="s">
        <v>667</v>
      </c>
      <c r="D61" s="574">
        <v>2</v>
      </c>
      <c r="E61" s="619">
        <f>'2'!B7</f>
        <v>0</v>
      </c>
      <c r="F61" s="588" t="str">
        <f>'2'!B4</f>
        <v>Name of Partner / Shareholder</v>
      </c>
      <c r="G61" s="588"/>
      <c r="I61" s="584" t="s">
        <v>1365</v>
      </c>
    </row>
    <row r="62" spans="1:20" s="574" customFormat="1" x14ac:dyDescent="0.25">
      <c r="A62" s="574">
        <v>61</v>
      </c>
      <c r="B62" s="574">
        <v>2</v>
      </c>
      <c r="C62" s="574" t="s">
        <v>667</v>
      </c>
      <c r="D62" s="574">
        <v>3</v>
      </c>
      <c r="E62" s="619">
        <f>'2'!B9</f>
        <v>0</v>
      </c>
      <c r="F62" s="588" t="str">
        <f>'2'!B4</f>
        <v>Name of Partner / Shareholder</v>
      </c>
      <c r="G62" s="588"/>
      <c r="I62" s="584" t="s">
        <v>1365</v>
      </c>
    </row>
    <row r="63" spans="1:20" s="574" customFormat="1" x14ac:dyDescent="0.25">
      <c r="A63" s="574">
        <v>62</v>
      </c>
      <c r="B63" s="574">
        <v>2</v>
      </c>
      <c r="C63" s="574" t="s">
        <v>667</v>
      </c>
      <c r="D63" s="574">
        <v>4</v>
      </c>
      <c r="E63" s="619">
        <f>'2'!B11</f>
        <v>0</v>
      </c>
      <c r="F63" s="588" t="str">
        <f>'2'!B4</f>
        <v>Name of Partner / Shareholder</v>
      </c>
      <c r="G63" s="588"/>
      <c r="I63" s="584" t="s">
        <v>1365</v>
      </c>
    </row>
    <row r="64" spans="1:20" s="574" customFormat="1" x14ac:dyDescent="0.25">
      <c r="A64" s="574">
        <v>63</v>
      </c>
      <c r="B64" s="574">
        <v>2</v>
      </c>
      <c r="C64" s="574" t="s">
        <v>667</v>
      </c>
      <c r="D64" s="574">
        <v>1</v>
      </c>
      <c r="E64" s="619">
        <f>'2'!I5</f>
        <v>0</v>
      </c>
      <c r="F64" s="588" t="str">
        <f>'2'!I4</f>
        <v>Percent of Ownership</v>
      </c>
      <c r="G64" s="588"/>
      <c r="I64" s="584" t="s">
        <v>1365</v>
      </c>
    </row>
    <row r="65" spans="1:9" s="574" customFormat="1" x14ac:dyDescent="0.25">
      <c r="A65" s="574">
        <v>64</v>
      </c>
      <c r="B65" s="574">
        <v>2</v>
      </c>
      <c r="C65" s="574" t="s">
        <v>667</v>
      </c>
      <c r="D65" s="574">
        <v>2</v>
      </c>
      <c r="E65" s="619">
        <f>'2'!I7</f>
        <v>0</v>
      </c>
      <c r="F65" s="588" t="str">
        <f>'2'!I4</f>
        <v>Percent of Ownership</v>
      </c>
      <c r="G65" s="588"/>
      <c r="I65" s="584" t="s">
        <v>1365</v>
      </c>
    </row>
    <row r="66" spans="1:9" s="574" customFormat="1" x14ac:dyDescent="0.25">
      <c r="A66" s="574">
        <v>65</v>
      </c>
      <c r="B66" s="574">
        <v>2</v>
      </c>
      <c r="C66" s="574" t="s">
        <v>667</v>
      </c>
      <c r="D66" s="574">
        <v>3</v>
      </c>
      <c r="E66" s="619">
        <f>'2'!I9</f>
        <v>0</v>
      </c>
      <c r="F66" s="588" t="str">
        <f>'2'!I4</f>
        <v>Percent of Ownership</v>
      </c>
      <c r="G66" s="588"/>
      <c r="I66" s="584" t="s">
        <v>1365</v>
      </c>
    </row>
    <row r="67" spans="1:9" s="574" customFormat="1" x14ac:dyDescent="0.25">
      <c r="A67" s="574">
        <v>66</v>
      </c>
      <c r="B67" s="574">
        <v>2</v>
      </c>
      <c r="C67" s="574" t="s">
        <v>667</v>
      </c>
      <c r="D67" s="574">
        <v>4</v>
      </c>
      <c r="E67" s="619">
        <f>'2'!I11</f>
        <v>0</v>
      </c>
      <c r="F67" s="588" t="str">
        <f>'2'!I4</f>
        <v>Percent of Ownership</v>
      </c>
      <c r="G67" s="588"/>
      <c r="I67" s="584" t="s">
        <v>1365</v>
      </c>
    </row>
    <row r="68" spans="1:9" s="574" customFormat="1" x14ac:dyDescent="0.25">
      <c r="A68" s="574">
        <v>67</v>
      </c>
      <c r="B68" s="574">
        <v>2</v>
      </c>
      <c r="C68" s="574" t="s">
        <v>667</v>
      </c>
      <c r="D68" s="574">
        <v>1</v>
      </c>
      <c r="E68" s="619">
        <f>'2'!L5</f>
        <v>0</v>
      </c>
      <c r="F68" s="588" t="str">
        <f>'2'!L4</f>
        <v>Telephone #</v>
      </c>
      <c r="G68" s="588"/>
      <c r="I68" s="584" t="s">
        <v>1365</v>
      </c>
    </row>
    <row r="69" spans="1:9" s="574" customFormat="1" x14ac:dyDescent="0.25">
      <c r="A69" s="574">
        <v>68</v>
      </c>
      <c r="B69" s="574">
        <v>2</v>
      </c>
      <c r="C69" s="574" t="s">
        <v>667</v>
      </c>
      <c r="D69" s="574">
        <v>2</v>
      </c>
      <c r="E69" s="619">
        <f>'2'!L7</f>
        <v>0</v>
      </c>
      <c r="F69" s="588" t="str">
        <f>'2'!L4</f>
        <v>Telephone #</v>
      </c>
      <c r="G69" s="588"/>
      <c r="I69" s="584" t="s">
        <v>1365</v>
      </c>
    </row>
    <row r="70" spans="1:9" s="574" customFormat="1" x14ac:dyDescent="0.25">
      <c r="A70" s="574">
        <v>69</v>
      </c>
      <c r="B70" s="574">
        <v>2</v>
      </c>
      <c r="C70" s="574" t="s">
        <v>667</v>
      </c>
      <c r="D70" s="574">
        <v>3</v>
      </c>
      <c r="E70" s="619">
        <f>'2'!L9</f>
        <v>0</v>
      </c>
      <c r="F70" s="588" t="str">
        <f>'2'!L4</f>
        <v>Telephone #</v>
      </c>
      <c r="G70" s="588"/>
      <c r="I70" s="584" t="s">
        <v>1365</v>
      </c>
    </row>
    <row r="71" spans="1:9" s="574" customFormat="1" x14ac:dyDescent="0.25">
      <c r="A71" s="574">
        <v>70</v>
      </c>
      <c r="B71" s="574">
        <v>2</v>
      </c>
      <c r="C71" s="574" t="s">
        <v>667</v>
      </c>
      <c r="D71" s="574">
        <v>4</v>
      </c>
      <c r="E71" s="619">
        <f>'2'!L11</f>
        <v>0</v>
      </c>
      <c r="F71" s="588" t="str">
        <f>'2'!L4</f>
        <v>Telephone #</v>
      </c>
      <c r="G71" s="588"/>
      <c r="I71" s="584" t="s">
        <v>1365</v>
      </c>
    </row>
    <row r="72" spans="1:9" s="574" customFormat="1" x14ac:dyDescent="0.25">
      <c r="A72" s="574">
        <v>71</v>
      </c>
      <c r="B72" s="574">
        <v>2</v>
      </c>
      <c r="C72" s="574" t="s">
        <v>667</v>
      </c>
      <c r="E72" s="619">
        <f>'2'!D14</f>
        <v>0</v>
      </c>
      <c r="F72" s="589" t="str">
        <f>'2'!B14</f>
        <v xml:space="preserve"> Developer Name:</v>
      </c>
      <c r="G72" s="579" t="s">
        <v>930</v>
      </c>
      <c r="I72" s="584" t="s">
        <v>929</v>
      </c>
    </row>
    <row r="73" spans="1:9" s="574" customFormat="1" x14ac:dyDescent="0.25">
      <c r="A73" s="574">
        <v>72</v>
      </c>
      <c r="B73" s="574">
        <v>2</v>
      </c>
      <c r="C73" s="574" t="s">
        <v>667</v>
      </c>
      <c r="E73" s="619">
        <f>'2'!D16</f>
        <v>0</v>
      </c>
      <c r="F73" s="591" t="str">
        <f>'2'!B16</f>
        <v xml:space="preserve"> Street Address:</v>
      </c>
      <c r="G73" s="579" t="s">
        <v>930</v>
      </c>
      <c r="I73" s="584" t="s">
        <v>929</v>
      </c>
    </row>
    <row r="74" spans="1:9" s="574" customFormat="1" x14ac:dyDescent="0.25">
      <c r="A74" s="574">
        <v>73</v>
      </c>
      <c r="B74" s="574">
        <v>2</v>
      </c>
      <c r="C74" s="574" t="s">
        <v>667</v>
      </c>
      <c r="E74" s="619">
        <f>'2'!D17</f>
        <v>0</v>
      </c>
      <c r="F74" s="591" t="str">
        <f>'2'!B17</f>
        <v xml:space="preserve"> City:</v>
      </c>
      <c r="G74" s="579" t="s">
        <v>930</v>
      </c>
      <c r="I74" s="584" t="s">
        <v>929</v>
      </c>
    </row>
    <row r="75" spans="1:9" s="574" customFormat="1" x14ac:dyDescent="0.25">
      <c r="A75" s="574">
        <v>74</v>
      </c>
      <c r="B75" s="574">
        <v>2</v>
      </c>
      <c r="C75" s="574" t="s">
        <v>667</v>
      </c>
      <c r="E75" s="619">
        <f>'2'!D18</f>
        <v>0</v>
      </c>
      <c r="F75" s="591" t="str">
        <f>'2'!B18</f>
        <v xml:space="preserve"> State:</v>
      </c>
      <c r="G75" s="579" t="s">
        <v>930</v>
      </c>
      <c r="I75" s="584" t="s">
        <v>929</v>
      </c>
    </row>
    <row r="76" spans="1:9" s="574" customFormat="1" x14ac:dyDescent="0.25">
      <c r="A76" s="574">
        <v>75</v>
      </c>
      <c r="B76" s="574">
        <v>2</v>
      </c>
      <c r="C76" s="574" t="s">
        <v>667</v>
      </c>
      <c r="E76" s="619">
        <f>'2'!D19</f>
        <v>0</v>
      </c>
      <c r="F76" s="591" t="str">
        <f>'2'!B19</f>
        <v xml:space="preserve"> Zip:</v>
      </c>
      <c r="G76" s="579" t="s">
        <v>930</v>
      </c>
      <c r="I76" s="584" t="s">
        <v>929</v>
      </c>
    </row>
    <row r="77" spans="1:9" s="574" customFormat="1" x14ac:dyDescent="0.25">
      <c r="A77" s="574">
        <v>76</v>
      </c>
      <c r="B77" s="574">
        <v>2</v>
      </c>
      <c r="C77" s="574" t="s">
        <v>667</v>
      </c>
      <c r="E77" s="619">
        <f>'2'!J14</f>
        <v>0</v>
      </c>
      <c r="F77" s="593" t="str">
        <f>'2'!I14</f>
        <v>Non-profit</v>
      </c>
      <c r="G77" s="592"/>
      <c r="I77" s="576" t="s">
        <v>30</v>
      </c>
    </row>
    <row r="78" spans="1:9" s="574" customFormat="1" x14ac:dyDescent="0.25">
      <c r="A78" s="574">
        <v>77</v>
      </c>
      <c r="B78" s="574">
        <v>2</v>
      </c>
      <c r="C78" s="574" t="s">
        <v>667</v>
      </c>
      <c r="E78" s="619">
        <f>'2'!M14</f>
        <v>0</v>
      </c>
      <c r="F78" s="593" t="str">
        <f>'2'!L14</f>
        <v>For-profit</v>
      </c>
      <c r="G78" s="592" t="s">
        <v>1054</v>
      </c>
      <c r="I78" s="584" t="s">
        <v>929</v>
      </c>
    </row>
    <row r="79" spans="1:9" s="574" customFormat="1" x14ac:dyDescent="0.25">
      <c r="A79" s="574">
        <v>78</v>
      </c>
      <c r="B79" s="574">
        <v>2</v>
      </c>
      <c r="C79" s="574" t="s">
        <v>667</v>
      </c>
      <c r="E79" s="619">
        <f>'2'!O14</f>
        <v>0</v>
      </c>
      <c r="F79" s="580">
        <f>'2'!N14</f>
        <v>0</v>
      </c>
      <c r="G79" s="580"/>
      <c r="I79" s="576" t="s">
        <v>30</v>
      </c>
    </row>
    <row r="80" spans="1:9" s="574" customFormat="1" x14ac:dyDescent="0.25">
      <c r="A80" s="574">
        <v>79</v>
      </c>
      <c r="B80" s="574">
        <v>2</v>
      </c>
      <c r="C80" s="574" t="s">
        <v>667</v>
      </c>
      <c r="E80" s="619">
        <f>'2'!L16</f>
        <v>0</v>
      </c>
      <c r="F80" s="591" t="str">
        <f>'2'!I16</f>
        <v xml:space="preserve"> Contact Name:</v>
      </c>
      <c r="G80" s="579" t="s">
        <v>930</v>
      </c>
      <c r="I80" s="584" t="s">
        <v>929</v>
      </c>
    </row>
    <row r="81" spans="1:11" s="574" customFormat="1" x14ac:dyDescent="0.25">
      <c r="A81" s="574">
        <v>80</v>
      </c>
      <c r="B81" s="574">
        <v>2</v>
      </c>
      <c r="C81" s="574" t="s">
        <v>667</v>
      </c>
      <c r="E81" s="619">
        <f>'2'!L17</f>
        <v>0</v>
      </c>
      <c r="F81" s="591" t="str">
        <f>'2'!I17</f>
        <v xml:space="preserve"> Telephone # :</v>
      </c>
      <c r="G81" s="579" t="s">
        <v>930</v>
      </c>
      <c r="I81" s="584" t="s">
        <v>929</v>
      </c>
    </row>
    <row r="82" spans="1:11" s="574" customFormat="1" x14ac:dyDescent="0.25">
      <c r="A82" s="574">
        <v>81</v>
      </c>
      <c r="B82" s="574">
        <v>2</v>
      </c>
      <c r="C82" s="574" t="s">
        <v>667</v>
      </c>
      <c r="E82" s="619">
        <f>'2'!L18</f>
        <v>0</v>
      </c>
      <c r="F82" s="591" t="str">
        <f>'2'!I18</f>
        <v xml:space="preserve"> Fax # :</v>
      </c>
      <c r="G82" s="579" t="s">
        <v>930</v>
      </c>
      <c r="I82" s="584" t="s">
        <v>929</v>
      </c>
    </row>
    <row r="83" spans="1:11" s="574" customFormat="1" x14ac:dyDescent="0.25">
      <c r="A83" s="574">
        <v>82</v>
      </c>
      <c r="B83" s="574">
        <v>2</v>
      </c>
      <c r="C83" s="574" t="s">
        <v>667</v>
      </c>
      <c r="E83" s="619">
        <f>'2'!L19</f>
        <v>0</v>
      </c>
      <c r="F83" s="591" t="str">
        <f>'2'!I19</f>
        <v xml:space="preserve"> Email Address:</v>
      </c>
      <c r="G83" s="579" t="s">
        <v>930</v>
      </c>
      <c r="I83" s="584" t="s">
        <v>929</v>
      </c>
    </row>
    <row r="84" spans="1:11" s="574" customFormat="1" x14ac:dyDescent="0.25">
      <c r="A84" s="574">
        <v>83</v>
      </c>
      <c r="B84" s="574">
        <v>2</v>
      </c>
      <c r="C84" s="574" t="s">
        <v>667</v>
      </c>
      <c r="E84" s="619">
        <f>'2'!D22</f>
        <v>0</v>
      </c>
      <c r="F84" s="589" t="str">
        <f>'2'!B22</f>
        <v xml:space="preserve"> Co-Developer:</v>
      </c>
      <c r="G84" s="590"/>
      <c r="I84" s="576" t="s">
        <v>30</v>
      </c>
    </row>
    <row r="85" spans="1:11" s="574" customFormat="1" x14ac:dyDescent="0.25">
      <c r="A85" s="574">
        <v>84</v>
      </c>
      <c r="B85" s="574">
        <v>2</v>
      </c>
      <c r="C85" s="574" t="s">
        <v>667</v>
      </c>
      <c r="E85" s="619">
        <f>'2'!D24</f>
        <v>0</v>
      </c>
      <c r="F85" s="591" t="str">
        <f>'2'!B24</f>
        <v xml:space="preserve"> Street Address:</v>
      </c>
      <c r="G85" s="592"/>
      <c r="I85" s="576" t="s">
        <v>30</v>
      </c>
    </row>
    <row r="86" spans="1:11" s="574" customFormat="1" x14ac:dyDescent="0.25">
      <c r="A86" s="574">
        <v>85</v>
      </c>
      <c r="B86" s="574">
        <v>2</v>
      </c>
      <c r="C86" s="574" t="s">
        <v>667</v>
      </c>
      <c r="E86" s="619">
        <f>'2'!D25</f>
        <v>0</v>
      </c>
      <c r="F86" s="591" t="str">
        <f>'2'!B25</f>
        <v xml:space="preserve"> City:</v>
      </c>
      <c r="G86" s="592"/>
      <c r="I86" s="576" t="s">
        <v>30</v>
      </c>
    </row>
    <row r="87" spans="1:11" s="574" customFormat="1" x14ac:dyDescent="0.25">
      <c r="A87" s="574">
        <v>86</v>
      </c>
      <c r="B87" s="574">
        <v>2</v>
      </c>
      <c r="C87" s="574" t="s">
        <v>667</v>
      </c>
      <c r="E87" s="619">
        <f>'2'!D26</f>
        <v>0</v>
      </c>
      <c r="F87" s="591" t="str">
        <f>'2'!B26</f>
        <v xml:space="preserve"> State:</v>
      </c>
      <c r="G87" s="592"/>
      <c r="I87" s="576" t="s">
        <v>30</v>
      </c>
    </row>
    <row r="88" spans="1:11" s="574" customFormat="1" x14ac:dyDescent="0.25">
      <c r="A88" s="574">
        <v>87</v>
      </c>
      <c r="B88" s="574">
        <v>2</v>
      </c>
      <c r="C88" s="574" t="s">
        <v>667</v>
      </c>
      <c r="E88" s="619">
        <f>'2'!D27</f>
        <v>0</v>
      </c>
      <c r="F88" s="591" t="str">
        <f>'2'!B27</f>
        <v xml:space="preserve"> Zip:</v>
      </c>
      <c r="G88" s="592"/>
      <c r="I88" s="576" t="s">
        <v>30</v>
      </c>
    </row>
    <row r="89" spans="1:11" s="574" customFormat="1" x14ac:dyDescent="0.25">
      <c r="A89" s="574">
        <v>88</v>
      </c>
      <c r="B89" s="574">
        <v>2</v>
      </c>
      <c r="C89" s="574" t="s">
        <v>667</v>
      </c>
      <c r="E89" s="619">
        <f>'2'!J22</f>
        <v>0</v>
      </c>
      <c r="F89" s="593" t="str">
        <f>'2'!I22</f>
        <v>Non-profit</v>
      </c>
      <c r="G89" s="592"/>
      <c r="I89" s="576" t="s">
        <v>30</v>
      </c>
    </row>
    <row r="90" spans="1:11" s="574" customFormat="1" x14ac:dyDescent="0.25">
      <c r="A90" s="574">
        <v>89</v>
      </c>
      <c r="B90" s="574">
        <v>2</v>
      </c>
      <c r="C90" s="574" t="s">
        <v>667</v>
      </c>
      <c r="E90" s="619">
        <f>'2'!M22</f>
        <v>0</v>
      </c>
      <c r="F90" s="593" t="str">
        <f>'2'!L22</f>
        <v>For-profit</v>
      </c>
      <c r="G90" s="592"/>
      <c r="I90" s="576" t="s">
        <v>30</v>
      </c>
    </row>
    <row r="91" spans="1:11" s="574" customFormat="1" x14ac:dyDescent="0.25">
      <c r="A91" s="574">
        <v>90</v>
      </c>
      <c r="B91" s="574">
        <v>2</v>
      </c>
      <c r="C91" s="574" t="s">
        <v>667</v>
      </c>
      <c r="E91" s="619">
        <f>'2'!O22</f>
        <v>0</v>
      </c>
      <c r="F91" s="585">
        <f>'2'!N22</f>
        <v>0</v>
      </c>
      <c r="G91" s="585"/>
      <c r="I91" s="576" t="s">
        <v>30</v>
      </c>
    </row>
    <row r="92" spans="1:11" s="574" customFormat="1" x14ac:dyDescent="0.25">
      <c r="A92" s="574">
        <v>91</v>
      </c>
      <c r="B92" s="574">
        <v>2</v>
      </c>
      <c r="C92" s="574" t="s">
        <v>667</v>
      </c>
      <c r="E92" s="619">
        <f>'2'!L24</f>
        <v>0</v>
      </c>
      <c r="F92" s="591" t="str">
        <f>'2'!I24</f>
        <v xml:space="preserve"> Contact Name:</v>
      </c>
      <c r="G92" s="592"/>
      <c r="I92" s="576" t="s">
        <v>30</v>
      </c>
    </row>
    <row r="93" spans="1:11" s="574" customFormat="1" x14ac:dyDescent="0.25">
      <c r="A93" s="574">
        <v>92</v>
      </c>
      <c r="B93" s="574">
        <v>2</v>
      </c>
      <c r="C93" s="574" t="s">
        <v>667</v>
      </c>
      <c r="E93" s="619">
        <f>'2'!L25</f>
        <v>0</v>
      </c>
      <c r="F93" s="591" t="str">
        <f>'2'!I25</f>
        <v xml:space="preserve"> Telephone # :</v>
      </c>
      <c r="G93" s="592"/>
      <c r="I93" s="576" t="s">
        <v>30</v>
      </c>
    </row>
    <row r="94" spans="1:11" s="574" customFormat="1" x14ac:dyDescent="0.25">
      <c r="A94" s="574">
        <v>93</v>
      </c>
      <c r="B94" s="574">
        <v>2</v>
      </c>
      <c r="C94" s="574" t="s">
        <v>667</v>
      </c>
      <c r="E94" s="619">
        <f>'2'!L26</f>
        <v>0</v>
      </c>
      <c r="F94" s="591" t="str">
        <f>'2'!I26</f>
        <v xml:space="preserve"> Fax # :</v>
      </c>
      <c r="G94" s="592"/>
      <c r="I94" s="576" t="s">
        <v>30</v>
      </c>
    </row>
    <row r="95" spans="1:11" s="574" customFormat="1" x14ac:dyDescent="0.25">
      <c r="A95" s="574">
        <v>94</v>
      </c>
      <c r="B95" s="574">
        <v>2</v>
      </c>
      <c r="C95" s="574" t="s">
        <v>667</v>
      </c>
      <c r="E95" s="619">
        <f>'2'!L27</f>
        <v>0</v>
      </c>
      <c r="F95" s="591" t="str">
        <f>'2'!I27</f>
        <v xml:space="preserve"> Email Address:</v>
      </c>
      <c r="G95" s="592"/>
      <c r="I95" s="576" t="s">
        <v>30</v>
      </c>
    </row>
    <row r="96" spans="1:11" s="574" customFormat="1" x14ac:dyDescent="0.25">
      <c r="A96" s="574">
        <v>95</v>
      </c>
      <c r="B96" s="574">
        <v>2</v>
      </c>
      <c r="C96" s="574" t="s">
        <v>667</v>
      </c>
      <c r="E96" s="619">
        <f>'2'!D30</f>
        <v>0</v>
      </c>
      <c r="F96" s="589" t="str">
        <f>'2'!B30</f>
        <v xml:space="preserve"> Management Entity:</v>
      </c>
      <c r="G96" s="574" t="s">
        <v>930</v>
      </c>
      <c r="I96" s="584" t="s">
        <v>31</v>
      </c>
      <c r="J96" s="584" t="s">
        <v>1080</v>
      </c>
      <c r="K96" s="574" t="str">
        <f>IF(E96=0,"",E96)</f>
        <v/>
      </c>
    </row>
    <row r="97" spans="1:11" s="574" customFormat="1" x14ac:dyDescent="0.25">
      <c r="A97" s="574">
        <v>96</v>
      </c>
      <c r="B97" s="574">
        <v>2</v>
      </c>
      <c r="C97" s="574" t="s">
        <v>667</v>
      </c>
      <c r="E97" s="619">
        <f>'2'!D32</f>
        <v>0</v>
      </c>
      <c r="F97" s="591" t="str">
        <f>'2'!B32</f>
        <v xml:space="preserve"> Street Address:</v>
      </c>
      <c r="G97" s="574" t="s">
        <v>930</v>
      </c>
      <c r="I97" s="584" t="s">
        <v>1365</v>
      </c>
    </row>
    <row r="98" spans="1:11" s="574" customFormat="1" x14ac:dyDescent="0.25">
      <c r="A98" s="574">
        <v>97</v>
      </c>
      <c r="B98" s="574">
        <v>2</v>
      </c>
      <c r="C98" s="574" t="s">
        <v>667</v>
      </c>
      <c r="E98" s="619">
        <f>'2'!D33</f>
        <v>0</v>
      </c>
      <c r="F98" s="591" t="str">
        <f>'2'!B33</f>
        <v xml:space="preserve"> City:</v>
      </c>
      <c r="G98" s="574" t="s">
        <v>930</v>
      </c>
      <c r="I98" s="584" t="s">
        <v>1365</v>
      </c>
    </row>
    <row r="99" spans="1:11" s="574" customFormat="1" x14ac:dyDescent="0.25">
      <c r="A99" s="574">
        <v>98</v>
      </c>
      <c r="B99" s="574">
        <v>2</v>
      </c>
      <c r="C99" s="574" t="s">
        <v>667</v>
      </c>
      <c r="E99" s="619">
        <f>'2'!D34</f>
        <v>0</v>
      </c>
      <c r="F99" s="591" t="str">
        <f>'2'!B34</f>
        <v xml:space="preserve"> State:</v>
      </c>
      <c r="G99" s="574" t="s">
        <v>930</v>
      </c>
      <c r="I99" s="584" t="s">
        <v>1365</v>
      </c>
    </row>
    <row r="100" spans="1:11" s="574" customFormat="1" x14ac:dyDescent="0.25">
      <c r="A100" s="574">
        <v>99</v>
      </c>
      <c r="B100" s="574">
        <v>2</v>
      </c>
      <c r="C100" s="574" t="s">
        <v>667</v>
      </c>
      <c r="E100" s="619">
        <f>'2'!D35</f>
        <v>0</v>
      </c>
      <c r="F100" s="591" t="str">
        <f>'2'!B35</f>
        <v xml:space="preserve"> Zip:</v>
      </c>
      <c r="G100" s="574" t="s">
        <v>930</v>
      </c>
      <c r="I100" s="584" t="s">
        <v>1365</v>
      </c>
    </row>
    <row r="101" spans="1:11" s="574" customFormat="1" x14ac:dyDescent="0.25">
      <c r="A101" s="574">
        <v>100</v>
      </c>
      <c r="B101" s="574">
        <v>2</v>
      </c>
      <c r="C101" s="574" t="s">
        <v>667</v>
      </c>
      <c r="E101" s="619">
        <f>'2'!J30</f>
        <v>0</v>
      </c>
      <c r="F101" s="593" t="str">
        <f>'2'!I30</f>
        <v>Non-profit</v>
      </c>
      <c r="G101" s="592"/>
      <c r="I101" s="576" t="s">
        <v>30</v>
      </c>
    </row>
    <row r="102" spans="1:11" s="574" customFormat="1" x14ac:dyDescent="0.25">
      <c r="A102" s="574">
        <v>101</v>
      </c>
      <c r="B102" s="574">
        <v>2</v>
      </c>
      <c r="C102" s="574" t="s">
        <v>667</v>
      </c>
      <c r="E102" s="619">
        <f>'2'!M30</f>
        <v>0</v>
      </c>
      <c r="F102" s="593" t="str">
        <f>'2'!L30</f>
        <v>For-profit</v>
      </c>
      <c r="G102" s="592"/>
      <c r="I102" s="576" t="s">
        <v>30</v>
      </c>
    </row>
    <row r="103" spans="1:11" s="574" customFormat="1" x14ac:dyDescent="0.25">
      <c r="A103" s="574">
        <v>102</v>
      </c>
      <c r="B103" s="574">
        <v>2</v>
      </c>
      <c r="C103" s="574" t="s">
        <v>667</v>
      </c>
      <c r="E103" s="619">
        <f>'2'!L32</f>
        <v>0</v>
      </c>
      <c r="F103" s="591" t="str">
        <f>'2'!I32</f>
        <v xml:space="preserve"> Contact Name:</v>
      </c>
      <c r="G103" s="574" t="s">
        <v>930</v>
      </c>
      <c r="I103" s="584" t="s">
        <v>934</v>
      </c>
      <c r="J103" s="584" t="s">
        <v>1080</v>
      </c>
      <c r="K103" s="574" t="str">
        <f>IF(E103=0,"",E103)</f>
        <v/>
      </c>
    </row>
    <row r="104" spans="1:11" s="574" customFormat="1" x14ac:dyDescent="0.25">
      <c r="A104" s="574">
        <v>103</v>
      </c>
      <c r="B104" s="574">
        <v>2</v>
      </c>
      <c r="C104" s="574" t="s">
        <v>667</v>
      </c>
      <c r="E104" s="619">
        <f>'2'!L33</f>
        <v>0</v>
      </c>
      <c r="F104" s="591" t="str">
        <f>'2'!I33</f>
        <v xml:space="preserve"> Telephone # :</v>
      </c>
      <c r="G104" s="574" t="s">
        <v>930</v>
      </c>
      <c r="I104" s="584" t="s">
        <v>31</v>
      </c>
      <c r="J104" s="584" t="s">
        <v>1080</v>
      </c>
      <c r="K104" s="574" t="str">
        <f>IF(E104=0,"",E104)</f>
        <v/>
      </c>
    </row>
    <row r="105" spans="1:11" s="574" customFormat="1" x14ac:dyDescent="0.25">
      <c r="A105" s="574">
        <v>104</v>
      </c>
      <c r="B105" s="574">
        <v>2</v>
      </c>
      <c r="C105" s="574" t="s">
        <v>667</v>
      </c>
      <c r="E105" s="619">
        <f>'2'!L34</f>
        <v>0</v>
      </c>
      <c r="F105" s="591" t="str">
        <f>'2'!I34</f>
        <v xml:space="preserve"> Fax # :</v>
      </c>
      <c r="G105" s="574" t="s">
        <v>930</v>
      </c>
      <c r="I105" s="584" t="s">
        <v>1365</v>
      </c>
      <c r="J105" s="584"/>
    </row>
    <row r="106" spans="1:11" s="574" customFormat="1" x14ac:dyDescent="0.25">
      <c r="A106" s="574">
        <v>105</v>
      </c>
      <c r="B106" s="574">
        <v>2</v>
      </c>
      <c r="C106" s="574" t="s">
        <v>667</v>
      </c>
      <c r="E106" s="619">
        <f>'2'!L35</f>
        <v>0</v>
      </c>
      <c r="F106" s="591" t="str">
        <f>'2'!I35</f>
        <v xml:space="preserve"> Email Address:</v>
      </c>
      <c r="G106" s="574" t="s">
        <v>930</v>
      </c>
      <c r="I106" s="584" t="s">
        <v>934</v>
      </c>
      <c r="J106" s="584" t="s">
        <v>1080</v>
      </c>
      <c r="K106" s="574" t="str">
        <f>IF(E106=0,"",E106)</f>
        <v/>
      </c>
    </row>
    <row r="107" spans="1:11" s="574" customFormat="1" x14ac:dyDescent="0.25">
      <c r="A107" s="574">
        <v>106</v>
      </c>
      <c r="B107" s="574">
        <v>2</v>
      </c>
      <c r="C107" s="574" t="s">
        <v>667</v>
      </c>
      <c r="E107" s="619">
        <f>'2'!D38</f>
        <v>0</v>
      </c>
      <c r="F107" s="589" t="str">
        <f>'2'!B38</f>
        <v xml:space="preserve"> Consultant:</v>
      </c>
      <c r="G107" s="574" t="s">
        <v>930</v>
      </c>
      <c r="I107" s="584" t="s">
        <v>31</v>
      </c>
      <c r="J107" s="584" t="s">
        <v>1080</v>
      </c>
      <c r="K107" s="574" t="str">
        <f>IF(E107=0,"",E107)</f>
        <v/>
      </c>
    </row>
    <row r="108" spans="1:11" s="574" customFormat="1" x14ac:dyDescent="0.25">
      <c r="A108" s="574">
        <v>107</v>
      </c>
      <c r="B108" s="574">
        <v>2</v>
      </c>
      <c r="C108" s="574" t="s">
        <v>667</v>
      </c>
      <c r="E108" s="619">
        <f>'2'!D40</f>
        <v>0</v>
      </c>
      <c r="F108" s="591" t="str">
        <f>'2'!B40</f>
        <v xml:space="preserve"> Street Address:</v>
      </c>
      <c r="G108" s="592"/>
      <c r="I108" s="576" t="s">
        <v>30</v>
      </c>
    </row>
    <row r="109" spans="1:11" s="574" customFormat="1" x14ac:dyDescent="0.25">
      <c r="A109" s="574">
        <v>108</v>
      </c>
      <c r="B109" s="574">
        <v>2</v>
      </c>
      <c r="C109" s="574" t="s">
        <v>667</v>
      </c>
      <c r="E109" s="619">
        <f>'2'!D41</f>
        <v>0</v>
      </c>
      <c r="F109" s="591" t="str">
        <f>'2'!B41</f>
        <v xml:space="preserve"> City:</v>
      </c>
      <c r="G109" s="592"/>
      <c r="I109" s="576" t="s">
        <v>30</v>
      </c>
    </row>
    <row r="110" spans="1:11" s="574" customFormat="1" x14ac:dyDescent="0.25">
      <c r="A110" s="574">
        <v>109</v>
      </c>
      <c r="B110" s="574">
        <v>2</v>
      </c>
      <c r="C110" s="574" t="s">
        <v>667</v>
      </c>
      <c r="E110" s="619">
        <f>'2'!D42</f>
        <v>0</v>
      </c>
      <c r="F110" s="591" t="str">
        <f>'2'!B42</f>
        <v xml:space="preserve"> State:</v>
      </c>
      <c r="G110" s="592"/>
      <c r="I110" s="576" t="s">
        <v>30</v>
      </c>
    </row>
    <row r="111" spans="1:11" s="574" customFormat="1" x14ac:dyDescent="0.25">
      <c r="A111" s="574">
        <v>110</v>
      </c>
      <c r="B111" s="574">
        <v>2</v>
      </c>
      <c r="C111" s="574" t="s">
        <v>667</v>
      </c>
      <c r="E111" s="619">
        <f>'2'!D43</f>
        <v>0</v>
      </c>
      <c r="F111" s="591" t="str">
        <f>'2'!B43</f>
        <v xml:space="preserve"> Zip:</v>
      </c>
      <c r="G111" s="592"/>
      <c r="I111" s="576" t="s">
        <v>30</v>
      </c>
    </row>
    <row r="112" spans="1:11" s="574" customFormat="1" x14ac:dyDescent="0.25">
      <c r="A112" s="574">
        <v>111</v>
      </c>
      <c r="B112" s="574">
        <v>2</v>
      </c>
      <c r="C112" s="574" t="s">
        <v>667</v>
      </c>
      <c r="E112" s="619">
        <f>'2'!L40</f>
        <v>0</v>
      </c>
      <c r="F112" s="591" t="str">
        <f>'2'!I32</f>
        <v xml:space="preserve"> Contact Name:</v>
      </c>
      <c r="G112" s="574" t="s">
        <v>930</v>
      </c>
      <c r="I112" s="584" t="s">
        <v>934</v>
      </c>
      <c r="J112" s="584" t="s">
        <v>1080</v>
      </c>
      <c r="K112" s="574" t="str">
        <f>IF(E112=0,"",E112)</f>
        <v/>
      </c>
    </row>
    <row r="113" spans="1:11" s="574" customFormat="1" x14ac:dyDescent="0.25">
      <c r="A113" s="574">
        <v>112</v>
      </c>
      <c r="B113" s="574">
        <v>2</v>
      </c>
      <c r="C113" s="574" t="s">
        <v>667</v>
      </c>
      <c r="E113" s="619">
        <f>'2'!L41</f>
        <v>0</v>
      </c>
      <c r="F113" s="591" t="str">
        <f>'2'!I33</f>
        <v xml:space="preserve"> Telephone # :</v>
      </c>
      <c r="G113" s="574" t="s">
        <v>930</v>
      </c>
      <c r="I113" s="584" t="s">
        <v>31</v>
      </c>
      <c r="J113" s="584" t="s">
        <v>1080</v>
      </c>
      <c r="K113" s="574" t="str">
        <f>IF(E113=0,"",E113)</f>
        <v/>
      </c>
    </row>
    <row r="114" spans="1:11" s="574" customFormat="1" x14ac:dyDescent="0.25">
      <c r="A114" s="574">
        <v>113</v>
      </c>
      <c r="B114" s="574">
        <v>2</v>
      </c>
      <c r="C114" s="574" t="s">
        <v>667</v>
      </c>
      <c r="E114" s="619">
        <f>'2'!L42</f>
        <v>0</v>
      </c>
      <c r="F114" s="591" t="str">
        <f>'2'!I34</f>
        <v xml:space="preserve"> Fax # :</v>
      </c>
      <c r="G114" s="592"/>
      <c r="I114" s="576" t="s">
        <v>30</v>
      </c>
    </row>
    <row r="115" spans="1:11" s="574" customFormat="1" x14ac:dyDescent="0.25">
      <c r="A115" s="574">
        <v>114</v>
      </c>
      <c r="B115" s="574">
        <v>2</v>
      </c>
      <c r="C115" s="574" t="s">
        <v>667</v>
      </c>
      <c r="E115" s="619">
        <f>'2'!L43</f>
        <v>0</v>
      </c>
      <c r="F115" s="591" t="str">
        <f>'2'!I35</f>
        <v xml:space="preserve"> Email Address:</v>
      </c>
      <c r="G115" s="574" t="s">
        <v>930</v>
      </c>
      <c r="I115" s="584" t="s">
        <v>934</v>
      </c>
      <c r="J115" s="584" t="s">
        <v>1080</v>
      </c>
      <c r="K115" s="574" t="str">
        <f>IF(E115=0,"",E115)</f>
        <v/>
      </c>
    </row>
    <row r="116" spans="1:11" s="574" customFormat="1" x14ac:dyDescent="0.25">
      <c r="A116" s="574">
        <v>115</v>
      </c>
      <c r="B116" s="574">
        <v>2</v>
      </c>
      <c r="C116" s="574" t="s">
        <v>667</v>
      </c>
      <c r="E116" s="619">
        <f>'2'!D46</f>
        <v>0</v>
      </c>
      <c r="F116" s="589" t="str">
        <f>'2'!B46</f>
        <v xml:space="preserve"> Tax Attorney:</v>
      </c>
      <c r="G116" s="574" t="s">
        <v>930</v>
      </c>
      <c r="I116" s="584" t="s">
        <v>31</v>
      </c>
      <c r="J116" s="584" t="s">
        <v>1080</v>
      </c>
      <c r="K116" s="574" t="str">
        <f>IF(E116=0,"",E116)</f>
        <v/>
      </c>
    </row>
    <row r="117" spans="1:11" s="574" customFormat="1" x14ac:dyDescent="0.25">
      <c r="A117" s="574">
        <v>116</v>
      </c>
      <c r="B117" s="574">
        <v>2</v>
      </c>
      <c r="C117" s="574" t="s">
        <v>667</v>
      </c>
      <c r="E117" s="619">
        <f>'2'!D48</f>
        <v>0</v>
      </c>
      <c r="F117" s="591" t="str">
        <f>'2'!B48</f>
        <v xml:space="preserve"> Street Address:</v>
      </c>
      <c r="G117" s="592"/>
      <c r="I117" s="576" t="s">
        <v>30</v>
      </c>
    </row>
    <row r="118" spans="1:11" s="574" customFormat="1" x14ac:dyDescent="0.25">
      <c r="A118" s="574">
        <v>117</v>
      </c>
      <c r="B118" s="574">
        <v>2</v>
      </c>
      <c r="C118" s="574" t="s">
        <v>667</v>
      </c>
      <c r="E118" s="619">
        <f>'2'!D49</f>
        <v>0</v>
      </c>
      <c r="F118" s="591" t="str">
        <f>'2'!B49</f>
        <v xml:space="preserve"> City:</v>
      </c>
      <c r="G118" s="592"/>
      <c r="I118" s="576" t="s">
        <v>30</v>
      </c>
    </row>
    <row r="119" spans="1:11" s="574" customFormat="1" x14ac:dyDescent="0.25">
      <c r="A119" s="574">
        <v>118</v>
      </c>
      <c r="B119" s="574">
        <v>2</v>
      </c>
      <c r="C119" s="574" t="s">
        <v>667</v>
      </c>
      <c r="E119" s="619">
        <f>'2'!D50</f>
        <v>0</v>
      </c>
      <c r="F119" s="591" t="str">
        <f>'2'!B50</f>
        <v xml:space="preserve"> State:</v>
      </c>
      <c r="G119" s="592"/>
      <c r="I119" s="576" t="s">
        <v>30</v>
      </c>
    </row>
    <row r="120" spans="1:11" s="574" customFormat="1" x14ac:dyDescent="0.25">
      <c r="A120" s="574">
        <v>119</v>
      </c>
      <c r="B120" s="574">
        <v>2</v>
      </c>
      <c r="C120" s="574" t="s">
        <v>667</v>
      </c>
      <c r="E120" s="619">
        <f>'2'!D51</f>
        <v>0</v>
      </c>
      <c r="F120" s="591" t="str">
        <f>'2'!B51</f>
        <v xml:space="preserve"> Zip:</v>
      </c>
      <c r="G120" s="592"/>
      <c r="I120" s="576" t="s">
        <v>30</v>
      </c>
    </row>
    <row r="121" spans="1:11" s="574" customFormat="1" x14ac:dyDescent="0.25">
      <c r="A121" s="574">
        <v>120</v>
      </c>
      <c r="B121" s="574">
        <v>2</v>
      </c>
      <c r="C121" s="574" t="s">
        <v>667</v>
      </c>
      <c r="E121" s="619">
        <f>'2'!L48</f>
        <v>0</v>
      </c>
      <c r="F121" s="591" t="str">
        <f>'2'!I40</f>
        <v xml:space="preserve"> Contact Name:</v>
      </c>
      <c r="G121" s="574" t="s">
        <v>930</v>
      </c>
      <c r="I121" s="584" t="s">
        <v>934</v>
      </c>
      <c r="J121" s="584"/>
      <c r="K121" s="574" t="str">
        <f>IF(E121=0,"",E121)</f>
        <v/>
      </c>
    </row>
    <row r="122" spans="1:11" s="574" customFormat="1" x14ac:dyDescent="0.25">
      <c r="A122" s="574">
        <v>121</v>
      </c>
      <c r="B122" s="574">
        <v>2</v>
      </c>
      <c r="C122" s="574" t="s">
        <v>667</v>
      </c>
      <c r="E122" s="619">
        <f>'2'!L49</f>
        <v>0</v>
      </c>
      <c r="F122" s="591" t="str">
        <f>'2'!I41</f>
        <v xml:space="preserve"> Telephone # :</v>
      </c>
      <c r="G122" s="574" t="s">
        <v>930</v>
      </c>
      <c r="I122" s="584" t="s">
        <v>31</v>
      </c>
      <c r="J122" s="584" t="s">
        <v>1080</v>
      </c>
      <c r="K122" s="574" t="str">
        <f>IF(E122=0,"",E122)</f>
        <v/>
      </c>
    </row>
    <row r="123" spans="1:11" s="574" customFormat="1" x14ac:dyDescent="0.25">
      <c r="A123" s="574">
        <v>122</v>
      </c>
      <c r="B123" s="574">
        <v>2</v>
      </c>
      <c r="C123" s="574" t="s">
        <v>667</v>
      </c>
      <c r="E123" s="619">
        <f>'2'!L50</f>
        <v>0</v>
      </c>
      <c r="F123" s="591" t="str">
        <f>'2'!I42</f>
        <v xml:space="preserve"> Fax # :</v>
      </c>
      <c r="G123" s="592"/>
      <c r="I123" s="576" t="s">
        <v>30</v>
      </c>
    </row>
    <row r="124" spans="1:11" s="574" customFormat="1" x14ac:dyDescent="0.25">
      <c r="A124" s="574">
        <v>123</v>
      </c>
      <c r="B124" s="574">
        <v>2</v>
      </c>
      <c r="C124" s="574" t="s">
        <v>667</v>
      </c>
      <c r="E124" s="619">
        <f>'2'!L51</f>
        <v>0</v>
      </c>
      <c r="F124" s="591" t="str">
        <f>'2'!I43</f>
        <v xml:space="preserve"> Email Address:</v>
      </c>
      <c r="G124" s="574" t="s">
        <v>930</v>
      </c>
      <c r="I124" s="584" t="s">
        <v>934</v>
      </c>
      <c r="J124" s="584" t="s">
        <v>1080</v>
      </c>
      <c r="K124" s="574" t="str">
        <f>IF(E124=0,"",E124)</f>
        <v/>
      </c>
    </row>
    <row r="125" spans="1:11" s="574" customFormat="1" x14ac:dyDescent="0.25">
      <c r="A125" s="574">
        <v>124</v>
      </c>
      <c r="B125" s="574">
        <v>2</v>
      </c>
      <c r="C125" s="574" t="s">
        <v>667</v>
      </c>
      <c r="E125" s="619">
        <f>'2'!D54</f>
        <v>0</v>
      </c>
      <c r="F125" s="589" t="str">
        <f>'2'!B54</f>
        <v xml:space="preserve"> CPA Company:</v>
      </c>
      <c r="G125" s="590"/>
      <c r="I125" s="576" t="s">
        <v>30</v>
      </c>
    </row>
    <row r="126" spans="1:11" s="574" customFormat="1" x14ac:dyDescent="0.25">
      <c r="A126" s="574">
        <v>125</v>
      </c>
      <c r="B126" s="574">
        <v>2</v>
      </c>
      <c r="C126" s="574" t="s">
        <v>667</v>
      </c>
      <c r="E126" s="619">
        <f>'2'!D56</f>
        <v>0</v>
      </c>
      <c r="F126" s="591" t="str">
        <f>'2'!B56</f>
        <v xml:space="preserve"> Street Address:</v>
      </c>
      <c r="G126" s="592"/>
      <c r="I126" s="576" t="s">
        <v>30</v>
      </c>
    </row>
    <row r="127" spans="1:11" s="574" customFormat="1" x14ac:dyDescent="0.25">
      <c r="A127" s="574">
        <v>126</v>
      </c>
      <c r="B127" s="574">
        <v>2</v>
      </c>
      <c r="C127" s="574" t="s">
        <v>667</v>
      </c>
      <c r="E127" s="619">
        <f>'2'!D57</f>
        <v>0</v>
      </c>
      <c r="F127" s="591" t="str">
        <f>'2'!B57</f>
        <v xml:space="preserve"> City:</v>
      </c>
      <c r="G127" s="592"/>
      <c r="I127" s="576" t="s">
        <v>30</v>
      </c>
    </row>
    <row r="128" spans="1:11" s="574" customFormat="1" x14ac:dyDescent="0.25">
      <c r="A128" s="574">
        <v>127</v>
      </c>
      <c r="B128" s="574">
        <v>2</v>
      </c>
      <c r="C128" s="574" t="s">
        <v>667</v>
      </c>
      <c r="E128" s="619">
        <f>'2'!D58</f>
        <v>0</v>
      </c>
      <c r="F128" s="591" t="str">
        <f>'2'!B58</f>
        <v xml:space="preserve"> State:</v>
      </c>
      <c r="G128" s="592"/>
      <c r="I128" s="576" t="s">
        <v>30</v>
      </c>
    </row>
    <row r="129" spans="1:11" s="574" customFormat="1" x14ac:dyDescent="0.25">
      <c r="A129" s="574">
        <v>128</v>
      </c>
      <c r="B129" s="574">
        <v>2</v>
      </c>
      <c r="C129" s="574" t="s">
        <v>667</v>
      </c>
      <c r="E129" s="619">
        <f>'2'!D59</f>
        <v>0</v>
      </c>
      <c r="F129" s="591" t="str">
        <f>'2'!B59</f>
        <v xml:space="preserve"> Zip:</v>
      </c>
      <c r="G129" s="592"/>
      <c r="I129" s="576" t="s">
        <v>30</v>
      </c>
    </row>
    <row r="130" spans="1:11" s="574" customFormat="1" x14ac:dyDescent="0.25">
      <c r="A130" s="574">
        <v>129</v>
      </c>
      <c r="B130" s="574">
        <v>2</v>
      </c>
      <c r="C130" s="574" t="s">
        <v>667</v>
      </c>
      <c r="E130" s="619">
        <f>'2'!L56</f>
        <v>0</v>
      </c>
      <c r="F130" s="591" t="str">
        <f>'2'!I56</f>
        <v xml:space="preserve"> Contact Name:</v>
      </c>
      <c r="G130" s="592"/>
      <c r="I130" s="576" t="s">
        <v>30</v>
      </c>
    </row>
    <row r="131" spans="1:11" s="574" customFormat="1" x14ac:dyDescent="0.25">
      <c r="A131" s="574">
        <v>130</v>
      </c>
      <c r="B131" s="574">
        <v>2</v>
      </c>
      <c r="C131" s="574" t="s">
        <v>667</v>
      </c>
      <c r="E131" s="619">
        <f>'2'!L57</f>
        <v>0</v>
      </c>
      <c r="F131" s="591" t="str">
        <f>'2'!I57</f>
        <v xml:space="preserve"> Telephone # :</v>
      </c>
      <c r="G131" s="592"/>
      <c r="I131" s="576" t="s">
        <v>30</v>
      </c>
    </row>
    <row r="132" spans="1:11" s="574" customFormat="1" x14ac:dyDescent="0.25">
      <c r="A132" s="574">
        <v>131</v>
      </c>
      <c r="B132" s="574">
        <v>2</v>
      </c>
      <c r="C132" s="574" t="s">
        <v>667</v>
      </c>
      <c r="E132" s="619">
        <f>'2'!L58</f>
        <v>0</v>
      </c>
      <c r="F132" s="591" t="str">
        <f>'2'!I58</f>
        <v xml:space="preserve"> Fax # :</v>
      </c>
      <c r="G132" s="592"/>
      <c r="I132" s="576" t="s">
        <v>30</v>
      </c>
    </row>
    <row r="133" spans="1:11" s="574" customFormat="1" x14ac:dyDescent="0.25">
      <c r="A133" s="574">
        <v>132</v>
      </c>
      <c r="B133" s="574">
        <v>2</v>
      </c>
      <c r="C133" s="574" t="s">
        <v>667</v>
      </c>
      <c r="E133" s="619">
        <f>'2'!L59</f>
        <v>0</v>
      </c>
      <c r="F133" s="591" t="str">
        <f>'2'!I59</f>
        <v xml:space="preserve"> Email Address:</v>
      </c>
      <c r="G133" s="592"/>
      <c r="I133" s="576" t="s">
        <v>30</v>
      </c>
    </row>
    <row r="134" spans="1:11" s="574" customFormat="1" x14ac:dyDescent="0.25">
      <c r="A134" s="574">
        <v>133</v>
      </c>
      <c r="B134" s="574">
        <v>2</v>
      </c>
      <c r="C134" s="574" t="s">
        <v>667</v>
      </c>
      <c r="E134" s="619">
        <f>'2'!D62</f>
        <v>0</v>
      </c>
      <c r="F134" s="589" t="str">
        <f>'2'!B62</f>
        <v xml:space="preserve"> Architect Company:</v>
      </c>
      <c r="G134" s="574" t="s">
        <v>930</v>
      </c>
      <c r="I134" s="584" t="s">
        <v>31</v>
      </c>
      <c r="J134" s="584" t="s">
        <v>1080</v>
      </c>
      <c r="K134" s="574" t="str">
        <f>IF(E134=0,"",E134)</f>
        <v/>
      </c>
    </row>
    <row r="135" spans="1:11" s="574" customFormat="1" x14ac:dyDescent="0.25">
      <c r="A135" s="574">
        <v>134</v>
      </c>
      <c r="B135" s="574">
        <v>2</v>
      </c>
      <c r="C135" s="574" t="s">
        <v>667</v>
      </c>
      <c r="E135" s="619">
        <f>'2'!L62</f>
        <v>0</v>
      </c>
      <c r="F135" s="589" t="str">
        <f>'2'!I62</f>
        <v xml:space="preserve"> Architect License #:</v>
      </c>
      <c r="I135" s="576" t="s">
        <v>30</v>
      </c>
      <c r="J135" s="584"/>
    </row>
    <row r="136" spans="1:11" s="574" customFormat="1" x14ac:dyDescent="0.25">
      <c r="A136" s="574">
        <v>135</v>
      </c>
      <c r="B136" s="574">
        <v>2</v>
      </c>
      <c r="C136" s="574" t="s">
        <v>667</v>
      </c>
      <c r="E136" s="619">
        <f>'2'!D64</f>
        <v>0</v>
      </c>
      <c r="F136" s="591" t="str">
        <f>'2'!B64</f>
        <v xml:space="preserve"> Street Address:</v>
      </c>
      <c r="G136" s="592"/>
      <c r="I136" s="576" t="s">
        <v>30</v>
      </c>
    </row>
    <row r="137" spans="1:11" s="574" customFormat="1" x14ac:dyDescent="0.25">
      <c r="A137" s="574">
        <v>136</v>
      </c>
      <c r="B137" s="574">
        <v>2</v>
      </c>
      <c r="C137" s="574" t="s">
        <v>667</v>
      </c>
      <c r="E137" s="619">
        <f>'2'!D65</f>
        <v>0</v>
      </c>
      <c r="F137" s="591" t="str">
        <f>'2'!B65</f>
        <v xml:space="preserve"> City:</v>
      </c>
      <c r="G137" s="592"/>
      <c r="I137" s="576" t="s">
        <v>30</v>
      </c>
    </row>
    <row r="138" spans="1:11" s="574" customFormat="1" x14ac:dyDescent="0.25">
      <c r="A138" s="574">
        <v>137</v>
      </c>
      <c r="B138" s="574">
        <v>2</v>
      </c>
      <c r="C138" s="574" t="s">
        <v>667</v>
      </c>
      <c r="E138" s="619">
        <f>'2'!D66</f>
        <v>0</v>
      </c>
      <c r="F138" s="591" t="str">
        <f>'2'!B66</f>
        <v xml:space="preserve"> State:</v>
      </c>
      <c r="G138" s="592"/>
      <c r="I138" s="576" t="s">
        <v>30</v>
      </c>
    </row>
    <row r="139" spans="1:11" s="574" customFormat="1" x14ac:dyDescent="0.25">
      <c r="A139" s="574">
        <v>138</v>
      </c>
      <c r="B139" s="574">
        <v>2</v>
      </c>
      <c r="C139" s="574" t="s">
        <v>667</v>
      </c>
      <c r="E139" s="619">
        <f>'2'!D67</f>
        <v>0</v>
      </c>
      <c r="F139" s="591" t="str">
        <f>'2'!B67</f>
        <v xml:space="preserve"> Zip:</v>
      </c>
      <c r="G139" s="592"/>
      <c r="I139" s="576" t="s">
        <v>30</v>
      </c>
    </row>
    <row r="140" spans="1:11" s="574" customFormat="1" x14ac:dyDescent="0.25">
      <c r="A140" s="574">
        <v>139</v>
      </c>
      <c r="B140" s="574">
        <v>2</v>
      </c>
      <c r="C140" s="574" t="s">
        <v>667</v>
      </c>
      <c r="E140" s="619">
        <f>'2'!L64</f>
        <v>0</v>
      </c>
      <c r="F140" s="591" t="str">
        <f>'2'!I64</f>
        <v xml:space="preserve"> Contact Name:</v>
      </c>
      <c r="G140" s="574" t="s">
        <v>930</v>
      </c>
      <c r="I140" s="584" t="s">
        <v>934</v>
      </c>
      <c r="J140" s="584" t="s">
        <v>1080</v>
      </c>
      <c r="K140" s="574" t="str">
        <f>IF(E140=0,"",E140)</f>
        <v/>
      </c>
    </row>
    <row r="141" spans="1:11" s="574" customFormat="1" x14ac:dyDescent="0.25">
      <c r="A141" s="574">
        <v>140</v>
      </c>
      <c r="B141" s="574">
        <v>2</v>
      </c>
      <c r="C141" s="574" t="s">
        <v>667</v>
      </c>
      <c r="E141" s="619">
        <f>'2'!L65</f>
        <v>0</v>
      </c>
      <c r="F141" s="591" t="str">
        <f>'2'!I65</f>
        <v xml:space="preserve"> Telephone # :</v>
      </c>
      <c r="G141" s="574" t="s">
        <v>930</v>
      </c>
      <c r="I141" s="584" t="s">
        <v>31</v>
      </c>
      <c r="J141" s="584" t="s">
        <v>1080</v>
      </c>
      <c r="K141" s="574" t="str">
        <f>IF(E141=0,"",E141)</f>
        <v/>
      </c>
    </row>
    <row r="142" spans="1:11" s="574" customFormat="1" x14ac:dyDescent="0.25">
      <c r="A142" s="574">
        <v>141</v>
      </c>
      <c r="B142" s="574">
        <v>2</v>
      </c>
      <c r="C142" s="574" t="s">
        <v>667</v>
      </c>
      <c r="E142" s="619">
        <f>'2'!L66</f>
        <v>0</v>
      </c>
      <c r="F142" s="591" t="str">
        <f>'2'!I66</f>
        <v xml:space="preserve"> Fax # :</v>
      </c>
      <c r="G142" s="592"/>
      <c r="I142" s="576" t="s">
        <v>30</v>
      </c>
    </row>
    <row r="143" spans="1:11" s="574" customFormat="1" x14ac:dyDescent="0.25">
      <c r="A143" s="574">
        <v>142</v>
      </c>
      <c r="B143" s="574">
        <v>2</v>
      </c>
      <c r="C143" s="574" t="s">
        <v>667</v>
      </c>
      <c r="E143" s="619">
        <f>'2'!L67</f>
        <v>0</v>
      </c>
      <c r="F143" s="591" t="str">
        <f>'2'!I67</f>
        <v xml:space="preserve"> Email Address:</v>
      </c>
      <c r="G143" s="574" t="s">
        <v>930</v>
      </c>
      <c r="I143" s="584" t="s">
        <v>934</v>
      </c>
      <c r="J143" s="584" t="s">
        <v>1080</v>
      </c>
      <c r="K143" s="574" t="str">
        <f>IF(E143=0,"",E143)</f>
        <v/>
      </c>
    </row>
    <row r="144" spans="1:11" s="574" customFormat="1" x14ac:dyDescent="0.25">
      <c r="A144" s="574">
        <v>143</v>
      </c>
      <c r="B144" s="574">
        <v>2</v>
      </c>
      <c r="C144" s="574" t="s">
        <v>667</v>
      </c>
      <c r="E144" s="619">
        <f>'2'!D69</f>
        <v>0</v>
      </c>
      <c r="F144" s="589" t="str">
        <f>'2'!B69</f>
        <v xml:space="preserve"> General Contractor:</v>
      </c>
      <c r="G144" s="574" t="s">
        <v>930</v>
      </c>
      <c r="I144" s="584" t="s">
        <v>31</v>
      </c>
      <c r="J144" s="584" t="s">
        <v>1080</v>
      </c>
      <c r="K144" s="574" t="str">
        <f>IF(E144=0,"",E144)</f>
        <v/>
      </c>
    </row>
    <row r="145" spans="1:11" s="574" customFormat="1" x14ac:dyDescent="0.25">
      <c r="A145" s="574">
        <v>144</v>
      </c>
      <c r="B145" s="574">
        <v>2</v>
      </c>
      <c r="C145" s="574" t="s">
        <v>667</v>
      </c>
      <c r="E145" s="619">
        <f>'2'!M69</f>
        <v>0</v>
      </c>
      <c r="F145" s="589" t="str">
        <f>'2'!I69</f>
        <v xml:space="preserve"> General Contractor License #:</v>
      </c>
      <c r="I145" s="576" t="s">
        <v>30</v>
      </c>
      <c r="J145" s="584"/>
    </row>
    <row r="146" spans="1:11" s="574" customFormat="1" x14ac:dyDescent="0.25">
      <c r="A146" s="574">
        <v>145</v>
      </c>
      <c r="B146" s="574">
        <v>2</v>
      </c>
      <c r="C146" s="574" t="s">
        <v>667</v>
      </c>
      <c r="E146" s="619">
        <f>'2'!D71</f>
        <v>0</v>
      </c>
      <c r="F146" s="591" t="str">
        <f>'2'!B71</f>
        <v xml:space="preserve"> Street Address:</v>
      </c>
      <c r="G146" s="592"/>
      <c r="I146" s="584" t="s">
        <v>1365</v>
      </c>
    </row>
    <row r="147" spans="1:11" s="574" customFormat="1" x14ac:dyDescent="0.25">
      <c r="A147" s="574">
        <v>146</v>
      </c>
      <c r="B147" s="574">
        <v>2</v>
      </c>
      <c r="C147" s="574" t="s">
        <v>667</v>
      </c>
      <c r="E147" s="619">
        <f>'2'!D72</f>
        <v>0</v>
      </c>
      <c r="F147" s="591" t="str">
        <f>'2'!B72</f>
        <v xml:space="preserve"> City:</v>
      </c>
      <c r="G147" s="592"/>
      <c r="I147" s="584" t="s">
        <v>1365</v>
      </c>
    </row>
    <row r="148" spans="1:11" s="574" customFormat="1" x14ac:dyDescent="0.25">
      <c r="A148" s="574">
        <v>147</v>
      </c>
      <c r="B148" s="574">
        <v>2</v>
      </c>
      <c r="C148" s="574" t="s">
        <v>667</v>
      </c>
      <c r="E148" s="619">
        <f>'2'!D73</f>
        <v>0</v>
      </c>
      <c r="F148" s="591" t="str">
        <f>'2'!B73</f>
        <v xml:space="preserve"> State:</v>
      </c>
      <c r="G148" s="592"/>
      <c r="I148" s="584" t="s">
        <v>1365</v>
      </c>
    </row>
    <row r="149" spans="1:11" s="574" customFormat="1" x14ac:dyDescent="0.25">
      <c r="A149" s="574">
        <v>148</v>
      </c>
      <c r="B149" s="574">
        <v>2</v>
      </c>
      <c r="C149" s="574" t="s">
        <v>667</v>
      </c>
      <c r="E149" s="619">
        <f>'2'!D74</f>
        <v>0</v>
      </c>
      <c r="F149" s="591" t="str">
        <f>'2'!B74</f>
        <v xml:space="preserve"> Zip:</v>
      </c>
      <c r="G149" s="592"/>
      <c r="I149" s="584" t="s">
        <v>1365</v>
      </c>
    </row>
    <row r="150" spans="1:11" s="574" customFormat="1" x14ac:dyDescent="0.25">
      <c r="A150" s="574">
        <v>149</v>
      </c>
      <c r="B150" s="574">
        <v>2</v>
      </c>
      <c r="C150" s="574" t="s">
        <v>667</v>
      </c>
      <c r="E150" s="619">
        <f>'2'!L71</f>
        <v>0</v>
      </c>
      <c r="F150" s="591" t="str">
        <f>'2'!I71</f>
        <v xml:space="preserve"> Contact Name:</v>
      </c>
      <c r="G150" s="574" t="s">
        <v>930</v>
      </c>
      <c r="I150" s="584" t="s">
        <v>934</v>
      </c>
      <c r="J150" s="584" t="s">
        <v>1080</v>
      </c>
      <c r="K150" s="574" t="str">
        <f>IF(E150=0,"",E150)</f>
        <v/>
      </c>
    </row>
    <row r="151" spans="1:11" s="574" customFormat="1" x14ac:dyDescent="0.25">
      <c r="A151" s="574">
        <v>150</v>
      </c>
      <c r="B151" s="574">
        <v>2</v>
      </c>
      <c r="C151" s="574" t="s">
        <v>667</v>
      </c>
      <c r="E151" s="619">
        <f>'2'!L72</f>
        <v>0</v>
      </c>
      <c r="F151" s="591" t="str">
        <f>'2'!I72</f>
        <v xml:space="preserve"> Telephone # :</v>
      </c>
      <c r="G151" s="574" t="s">
        <v>930</v>
      </c>
      <c r="I151" s="584" t="s">
        <v>31</v>
      </c>
      <c r="J151" s="584" t="s">
        <v>1080</v>
      </c>
      <c r="K151" s="574" t="str">
        <f>IF(E151=0,"",E151)</f>
        <v/>
      </c>
    </row>
    <row r="152" spans="1:11" s="574" customFormat="1" x14ac:dyDescent="0.25">
      <c r="A152" s="574">
        <v>151</v>
      </c>
      <c r="B152" s="574">
        <v>2</v>
      </c>
      <c r="C152" s="574" t="s">
        <v>667</v>
      </c>
      <c r="E152" s="619">
        <f>'2'!L73</f>
        <v>0</v>
      </c>
      <c r="F152" s="591" t="str">
        <f>'2'!I73</f>
        <v xml:space="preserve"> Fax # :</v>
      </c>
      <c r="G152" s="592"/>
      <c r="I152" s="584" t="s">
        <v>1365</v>
      </c>
    </row>
    <row r="153" spans="1:11" s="574" customFormat="1" x14ac:dyDescent="0.25">
      <c r="A153" s="574">
        <v>152</v>
      </c>
      <c r="B153" s="574">
        <v>2</v>
      </c>
      <c r="C153" s="574" t="s">
        <v>667</v>
      </c>
      <c r="E153" s="619">
        <f>'2'!L74</f>
        <v>0</v>
      </c>
      <c r="F153" s="591" t="str">
        <f>'2'!I74</f>
        <v xml:space="preserve"> Email Address:</v>
      </c>
      <c r="G153" s="574" t="s">
        <v>930</v>
      </c>
      <c r="I153" s="584" t="s">
        <v>934</v>
      </c>
      <c r="J153" s="584" t="s">
        <v>1080</v>
      </c>
      <c r="K153" s="574" t="str">
        <f>IF(E153=0,"",E153)</f>
        <v/>
      </c>
    </row>
    <row r="154" spans="1:11" s="574" customFormat="1" x14ac:dyDescent="0.25">
      <c r="A154" s="574">
        <v>153</v>
      </c>
      <c r="B154" s="574">
        <v>3</v>
      </c>
      <c r="C154" s="574" t="s">
        <v>64</v>
      </c>
      <c r="E154" s="619">
        <f>'3'!H5</f>
        <v>0</v>
      </c>
      <c r="F154" s="592" t="str">
        <f>'3'!B5</f>
        <v>Development located within city limits?</v>
      </c>
      <c r="G154" s="579" t="s">
        <v>1054</v>
      </c>
      <c r="I154" s="584" t="s">
        <v>934</v>
      </c>
      <c r="J154" s="584" t="s">
        <v>1076</v>
      </c>
      <c r="K154" s="574" t="str">
        <f>IF(E154="x",1,IF(E154="Yes",1,""))</f>
        <v/>
      </c>
    </row>
    <row r="155" spans="1:11" s="574" customFormat="1" x14ac:dyDescent="0.25">
      <c r="A155" s="574">
        <v>154</v>
      </c>
      <c r="B155" s="574">
        <v>3</v>
      </c>
      <c r="C155" s="574" t="s">
        <v>64</v>
      </c>
      <c r="E155" s="619">
        <f>'3'!H7</f>
        <v>0</v>
      </c>
      <c r="F155" s="592" t="str">
        <f>'3'!B7</f>
        <v>RHS Designated Area?</v>
      </c>
      <c r="G155" s="579" t="s">
        <v>1054</v>
      </c>
      <c r="I155" s="584" t="s">
        <v>31</v>
      </c>
      <c r="J155" s="584" t="s">
        <v>1078</v>
      </c>
    </row>
    <row r="156" spans="1:11" s="574" customFormat="1" x14ac:dyDescent="0.25">
      <c r="A156" s="574">
        <v>155</v>
      </c>
      <c r="B156" s="574">
        <v>3</v>
      </c>
      <c r="C156" s="574" t="s">
        <v>64</v>
      </c>
      <c r="E156" s="619">
        <f>'3'!H9</f>
        <v>0</v>
      </c>
      <c r="F156" s="592" t="str">
        <f>'3'!B9</f>
        <v>Located in a Flood Plain?</v>
      </c>
      <c r="G156" s="579" t="s">
        <v>1054</v>
      </c>
      <c r="I156" s="584" t="s">
        <v>934</v>
      </c>
      <c r="J156" s="584" t="s">
        <v>1076</v>
      </c>
      <c r="K156" s="574" t="str">
        <f>IF(E156="x",1,IF(E156="Yes",1,""))</f>
        <v/>
      </c>
    </row>
    <row r="157" spans="1:11" s="574" customFormat="1" x14ac:dyDescent="0.25">
      <c r="A157" s="574">
        <v>156</v>
      </c>
      <c r="B157" s="574">
        <v>3</v>
      </c>
      <c r="C157" s="574" t="s">
        <v>64</v>
      </c>
      <c r="E157" s="619">
        <f>'3'!H11</f>
        <v>0</v>
      </c>
      <c r="F157" s="592" t="str">
        <f>'3'!B11</f>
        <v>Listed on National Register of Historic Places?</v>
      </c>
      <c r="G157" s="579" t="s">
        <v>1054</v>
      </c>
      <c r="I157" s="584" t="s">
        <v>30</v>
      </c>
    </row>
    <row r="158" spans="1:11" s="574" customFormat="1" x14ac:dyDescent="0.25">
      <c r="A158" s="574">
        <v>157</v>
      </c>
      <c r="B158" s="574">
        <v>3</v>
      </c>
      <c r="C158" s="574" t="s">
        <v>64</v>
      </c>
      <c r="E158" s="619">
        <f>'3'!H13</f>
        <v>0</v>
      </c>
      <c r="F158" s="585" t="str">
        <f>'3'!B13</f>
        <v>Located in an Opportunity Zone?</v>
      </c>
      <c r="G158" s="579" t="s">
        <v>1054</v>
      </c>
      <c r="I158" s="584" t="s">
        <v>31</v>
      </c>
      <c r="J158" s="584" t="s">
        <v>1076</v>
      </c>
      <c r="K158" s="574" t="str">
        <f>IF(E158="x",1,IF(E158="Yes",1,""))</f>
        <v/>
      </c>
    </row>
    <row r="159" spans="1:11" s="574" customFormat="1" x14ac:dyDescent="0.25">
      <c r="A159" s="574">
        <v>158</v>
      </c>
      <c r="B159" s="574">
        <v>3</v>
      </c>
      <c r="C159" s="574" t="s">
        <v>64</v>
      </c>
      <c r="E159" s="619">
        <f>'3'!H15</f>
        <v>0</v>
      </c>
      <c r="F159" s="592" t="str">
        <f>'3'!B15</f>
        <v>Located in a Qualified Census Tract?</v>
      </c>
      <c r="G159" s="579" t="s">
        <v>1054</v>
      </c>
      <c r="I159" s="584" t="s">
        <v>934</v>
      </c>
      <c r="J159" s="584" t="s">
        <v>1078</v>
      </c>
      <c r="K159" s="574" t="str">
        <f>IF(E159="x",1,IF(E159="Yes",1,""))</f>
        <v/>
      </c>
    </row>
    <row r="160" spans="1:11" s="574" customFormat="1" x14ac:dyDescent="0.25">
      <c r="A160" s="574">
        <v>159</v>
      </c>
      <c r="B160" s="574">
        <v>3</v>
      </c>
      <c r="C160" s="574" t="s">
        <v>64</v>
      </c>
      <c r="E160" s="619">
        <f>'3'!H17</f>
        <v>0</v>
      </c>
      <c r="F160" s="592" t="str">
        <f>'3'!B17</f>
        <v>Located in a Difficult Development Area?</v>
      </c>
      <c r="G160" s="579" t="s">
        <v>1054</v>
      </c>
      <c r="I160" s="584" t="s">
        <v>31</v>
      </c>
      <c r="J160" s="584" t="s">
        <v>1078</v>
      </c>
      <c r="K160" s="574" t="str">
        <f>IF(E160="x",1,IF(E160="Yes",1,""))</f>
        <v/>
      </c>
    </row>
    <row r="161" spans="1:11" s="574" customFormat="1" x14ac:dyDescent="0.25">
      <c r="A161" s="574">
        <v>160</v>
      </c>
      <c r="B161" s="574">
        <v>3</v>
      </c>
      <c r="C161" s="574" t="s">
        <v>64</v>
      </c>
      <c r="E161" s="619">
        <f>'3'!H19</f>
        <v>0</v>
      </c>
      <c r="F161" s="592" t="str">
        <f>'3'!B19</f>
        <v>Is the site zoned for your development?</v>
      </c>
      <c r="G161" s="579" t="s">
        <v>1054</v>
      </c>
      <c r="I161" s="584" t="s">
        <v>31</v>
      </c>
      <c r="J161" s="584" t="s">
        <v>1366</v>
      </c>
    </row>
    <row r="162" spans="1:11" s="574" customFormat="1" x14ac:dyDescent="0.25">
      <c r="A162" s="574">
        <v>161</v>
      </c>
      <c r="B162" s="574">
        <v>3</v>
      </c>
      <c r="C162" s="574" t="s">
        <v>64</v>
      </c>
      <c r="E162" s="619">
        <f>'3'!H21</f>
        <v>0</v>
      </c>
      <c r="F162" s="592" t="str">
        <f>'3'!B21</f>
        <v>Do any detrimental site characteristics exist?</v>
      </c>
      <c r="G162" s="579" t="s">
        <v>1054</v>
      </c>
      <c r="I162" s="584" t="s">
        <v>30</v>
      </c>
    </row>
    <row r="163" spans="1:11" s="574" customFormat="1" x14ac:dyDescent="0.25">
      <c r="A163" s="574">
        <v>162</v>
      </c>
      <c r="B163" s="574">
        <v>3</v>
      </c>
      <c r="C163" s="574" t="s">
        <v>64</v>
      </c>
      <c r="E163" s="619">
        <f>'3'!D23</f>
        <v>0</v>
      </c>
      <c r="F163" s="590" t="str">
        <f>'3'!B23</f>
        <v>If yes, please list:</v>
      </c>
      <c r="G163" s="579" t="s">
        <v>930</v>
      </c>
      <c r="I163" s="584" t="s">
        <v>30</v>
      </c>
    </row>
    <row r="164" spans="1:11" s="574" customFormat="1" x14ac:dyDescent="0.25">
      <c r="A164" s="574">
        <v>163</v>
      </c>
      <c r="B164" s="574">
        <v>3</v>
      </c>
      <c r="C164" s="574" t="s">
        <v>64</v>
      </c>
      <c r="E164" s="619">
        <f>'3'!P7</f>
        <v>0</v>
      </c>
      <c r="F164" s="592" t="str">
        <f>'3'!L7</f>
        <v>State Senate District # :</v>
      </c>
      <c r="G164" s="579" t="s">
        <v>930</v>
      </c>
      <c r="I164" s="584" t="s">
        <v>31</v>
      </c>
      <c r="J164" s="584" t="s">
        <v>1078</v>
      </c>
      <c r="K164" s="574" t="str">
        <f>IF(E164=0,"",E164)</f>
        <v/>
      </c>
    </row>
    <row r="165" spans="1:11" s="574" customFormat="1" x14ac:dyDescent="0.25">
      <c r="A165" s="574">
        <v>164</v>
      </c>
      <c r="B165" s="574">
        <v>3</v>
      </c>
      <c r="C165" s="574" t="s">
        <v>64</v>
      </c>
      <c r="E165" s="619">
        <f>'3'!P9</f>
        <v>0</v>
      </c>
      <c r="F165" s="592" t="str">
        <f>'3'!L9</f>
        <v>State House District # :</v>
      </c>
      <c r="G165" s="579" t="s">
        <v>930</v>
      </c>
      <c r="I165" s="584" t="s">
        <v>31</v>
      </c>
      <c r="J165" s="584" t="s">
        <v>1078</v>
      </c>
      <c r="K165" s="574" t="str">
        <f>IF(E165=0,"",E165)</f>
        <v/>
      </c>
    </row>
    <row r="166" spans="1:11" s="574" customFormat="1" x14ac:dyDescent="0.25">
      <c r="A166" s="574">
        <v>165</v>
      </c>
      <c r="B166" s="574">
        <v>3</v>
      </c>
      <c r="C166" s="574" t="s">
        <v>64</v>
      </c>
      <c r="E166" s="619">
        <f>'3'!P11</f>
        <v>0</v>
      </c>
      <c r="F166" s="592" t="str">
        <f>'3'!L11</f>
        <v>Census Tract # :</v>
      </c>
      <c r="G166" s="579" t="s">
        <v>930</v>
      </c>
      <c r="I166" s="584" t="s">
        <v>31</v>
      </c>
      <c r="J166" s="584" t="s">
        <v>1078</v>
      </c>
      <c r="K166" s="574" t="str">
        <f>IF(E166=0,"",E166)</f>
        <v/>
      </c>
    </row>
    <row r="167" spans="1:11" s="574" customFormat="1" x14ac:dyDescent="0.25">
      <c r="A167" s="574">
        <v>166</v>
      </c>
      <c r="B167" s="574">
        <v>3</v>
      </c>
      <c r="C167" s="574" t="s">
        <v>64</v>
      </c>
      <c r="E167" s="619">
        <f>'3'!Q15</f>
        <v>0</v>
      </c>
      <c r="F167" s="585" t="str">
        <f>'3'!L15</f>
        <v>Was the land donated?</v>
      </c>
      <c r="G167" s="579" t="s">
        <v>1054</v>
      </c>
      <c r="I167" s="584" t="s">
        <v>30</v>
      </c>
    </row>
    <row r="168" spans="1:11" s="574" customFormat="1" x14ac:dyDescent="0.25">
      <c r="A168" s="574">
        <v>167</v>
      </c>
      <c r="B168" s="574">
        <v>3</v>
      </c>
      <c r="C168" s="574" t="s">
        <v>64</v>
      </c>
      <c r="E168" s="619" t="str">
        <f>'3'!L21</f>
        <v>yy.yyyyy</v>
      </c>
      <c r="F168" s="585" t="str">
        <f>'3'!K21</f>
        <v>Latitude:</v>
      </c>
      <c r="G168" s="579" t="s">
        <v>930</v>
      </c>
      <c r="I168" s="584" t="s">
        <v>934</v>
      </c>
      <c r="J168" s="584" t="s">
        <v>1078</v>
      </c>
    </row>
    <row r="169" spans="1:11" s="574" customFormat="1" x14ac:dyDescent="0.25">
      <c r="A169" s="574">
        <v>168</v>
      </c>
      <c r="B169" s="574">
        <v>3</v>
      </c>
      <c r="C169" s="574" t="s">
        <v>64</v>
      </c>
      <c r="E169" s="619" t="str">
        <f>'3'!P21</f>
        <v>xx.xxxxx</v>
      </c>
      <c r="F169" s="585" t="str">
        <f>'3'!O21</f>
        <v>Longitude:</v>
      </c>
      <c r="G169" s="579" t="s">
        <v>930</v>
      </c>
      <c r="I169" s="584" t="s">
        <v>934</v>
      </c>
      <c r="J169" s="584" t="s">
        <v>1078</v>
      </c>
    </row>
    <row r="170" spans="1:11" s="574" customFormat="1" x14ac:dyDescent="0.25">
      <c r="A170" s="574">
        <v>169</v>
      </c>
      <c r="B170" s="574">
        <v>3</v>
      </c>
      <c r="C170" s="574" t="s">
        <v>64</v>
      </c>
      <c r="E170" s="619">
        <f>'3'!K26</f>
        <v>0</v>
      </c>
      <c r="F170" s="592" t="str">
        <f>'3'!B26</f>
        <v>Do any wetlands (jurisdictional or nonjurisdictional) exist on the site?</v>
      </c>
      <c r="G170" s="592"/>
      <c r="I170" s="584" t="s">
        <v>30</v>
      </c>
    </row>
    <row r="171" spans="1:11" s="574" customFormat="1" x14ac:dyDescent="0.25">
      <c r="A171" s="574">
        <v>170</v>
      </c>
      <c r="B171" s="574">
        <v>3</v>
      </c>
      <c r="C171" s="574" t="s">
        <v>64</v>
      </c>
      <c r="E171" s="622">
        <f>'3'!Q26</f>
        <v>0</v>
      </c>
      <c r="F171" s="603" t="str">
        <f>'3'!N26</f>
        <v>If yes, what %?</v>
      </c>
      <c r="G171" s="590"/>
      <c r="I171" s="584" t="s">
        <v>30</v>
      </c>
    </row>
    <row r="172" spans="1:11" s="574" customFormat="1" x14ac:dyDescent="0.25">
      <c r="A172" s="574">
        <v>171</v>
      </c>
      <c r="B172" s="574">
        <v>3</v>
      </c>
      <c r="C172" s="574" t="s">
        <v>64</v>
      </c>
      <c r="E172" s="619">
        <f>'3'!K28</f>
        <v>0</v>
      </c>
      <c r="F172" s="592" t="str">
        <f>'3'!B28</f>
        <v>Overall, is at least 80% of the site buildable?</v>
      </c>
      <c r="G172" s="592"/>
      <c r="I172" s="584" t="s">
        <v>30</v>
      </c>
    </row>
    <row r="173" spans="1:11" s="574" customFormat="1" x14ac:dyDescent="0.25">
      <c r="A173" s="574">
        <v>172</v>
      </c>
      <c r="B173" s="574">
        <v>3</v>
      </c>
      <c r="C173" s="574" t="s">
        <v>859</v>
      </c>
      <c r="D173" s="574">
        <v>1</v>
      </c>
      <c r="E173" s="619">
        <f>'3'!C34</f>
        <v>0</v>
      </c>
      <c r="F173" s="592" t="str">
        <f>'3'!B34</f>
        <v>Control:</v>
      </c>
      <c r="G173" s="592" t="s">
        <v>930</v>
      </c>
      <c r="H173" s="574" t="s">
        <v>856</v>
      </c>
      <c r="I173" s="604" t="s">
        <v>934</v>
      </c>
      <c r="J173" s="584" t="s">
        <v>1367</v>
      </c>
    </row>
    <row r="174" spans="1:11" s="574" customFormat="1" x14ac:dyDescent="0.25">
      <c r="A174" s="574">
        <v>173</v>
      </c>
      <c r="B174" s="574">
        <v>3</v>
      </c>
      <c r="C174" s="574" t="s">
        <v>859</v>
      </c>
      <c r="D174" s="574">
        <v>1</v>
      </c>
      <c r="E174" s="621">
        <f>'3'!I34</f>
        <v>0</v>
      </c>
      <c r="F174" s="578" t="str">
        <f>'3'!F34</f>
        <v>Expiration Date:</v>
      </c>
      <c r="G174" s="578"/>
      <c r="H174" s="574" t="s">
        <v>856</v>
      </c>
      <c r="I174" s="604" t="s">
        <v>31</v>
      </c>
      <c r="J174" s="584" t="s">
        <v>1366</v>
      </c>
    </row>
    <row r="175" spans="1:11" s="574" customFormat="1" x14ac:dyDescent="0.25">
      <c r="A175" s="574">
        <v>174</v>
      </c>
      <c r="B175" s="574">
        <v>3</v>
      </c>
      <c r="C175" s="574" t="s">
        <v>859</v>
      </c>
      <c r="D175" s="574">
        <v>1</v>
      </c>
      <c r="E175" s="619">
        <f>'3'!C36</f>
        <v>0</v>
      </c>
      <c r="F175" s="578" t="str">
        <f>'3'!B36</f>
        <v>Acres:</v>
      </c>
      <c r="G175" s="578"/>
      <c r="H175" s="574" t="s">
        <v>856</v>
      </c>
      <c r="I175" s="604" t="s">
        <v>30</v>
      </c>
      <c r="J175" s="584"/>
    </row>
    <row r="176" spans="1:11" s="574" customFormat="1" x14ac:dyDescent="0.25">
      <c r="A176" s="574">
        <v>175</v>
      </c>
      <c r="B176" s="574">
        <v>3</v>
      </c>
      <c r="C176" s="574" t="s">
        <v>859</v>
      </c>
      <c r="D176" s="574">
        <v>1</v>
      </c>
      <c r="E176" s="623">
        <f>'3'!I36</f>
        <v>0</v>
      </c>
      <c r="F176" s="580" t="str">
        <f>'3'!F36</f>
        <v>Total Cost of Land:</v>
      </c>
      <c r="G176" s="579" t="s">
        <v>1074</v>
      </c>
      <c r="H176" s="604" t="s">
        <v>1057</v>
      </c>
      <c r="I176" s="604" t="s">
        <v>31</v>
      </c>
      <c r="J176" s="584" t="s">
        <v>1366</v>
      </c>
    </row>
    <row r="177" spans="1:12" s="574" customFormat="1" x14ac:dyDescent="0.25">
      <c r="A177" s="574">
        <v>176</v>
      </c>
      <c r="B177" s="574">
        <v>3</v>
      </c>
      <c r="C177" s="574" t="s">
        <v>859</v>
      </c>
      <c r="D177" s="574">
        <v>1</v>
      </c>
      <c r="E177" s="623">
        <f>'3'!M36</f>
        <v>0</v>
      </c>
      <c r="F177" s="578" t="str">
        <f>'3'!M34</f>
        <v>If Land Lease, how much annual debt?</v>
      </c>
      <c r="G177" s="579"/>
      <c r="I177" s="576" t="s">
        <v>30</v>
      </c>
      <c r="J177" s="584"/>
      <c r="K177" s="574" t="str">
        <f>IF(E177=0,"",E177)</f>
        <v/>
      </c>
    </row>
    <row r="178" spans="1:12" s="574" customFormat="1" x14ac:dyDescent="0.25">
      <c r="A178" s="574">
        <v>177</v>
      </c>
      <c r="B178" s="574">
        <v>3</v>
      </c>
      <c r="C178" s="574" t="s">
        <v>859</v>
      </c>
      <c r="D178" s="574">
        <v>1</v>
      </c>
      <c r="E178" s="618">
        <f>'3'!H38</f>
        <v>0</v>
      </c>
      <c r="F178" s="575" t="str">
        <f>'3'!B38</f>
        <v>Seller(s) - this name must be on current recorded deed:</v>
      </c>
      <c r="G178" s="579" t="s">
        <v>930</v>
      </c>
      <c r="I178" s="604" t="s">
        <v>1365</v>
      </c>
      <c r="J178" s="604" t="s">
        <v>1366</v>
      </c>
      <c r="K178" s="574" t="str">
        <f>IF(E178=0,"",E178)</f>
        <v/>
      </c>
    </row>
    <row r="179" spans="1:12" s="574" customFormat="1" x14ac:dyDescent="0.25">
      <c r="A179" s="574">
        <v>178</v>
      </c>
      <c r="B179" s="574">
        <v>3</v>
      </c>
      <c r="C179" s="574" t="s">
        <v>859</v>
      </c>
      <c r="D179" s="574">
        <v>1</v>
      </c>
      <c r="E179" s="619">
        <f>'3'!C40</f>
        <v>0</v>
      </c>
      <c r="F179" s="575" t="str">
        <f>'3'!B40</f>
        <v xml:space="preserve"> Address:</v>
      </c>
      <c r="G179" s="579" t="s">
        <v>930</v>
      </c>
      <c r="H179" s="579" t="s">
        <v>933</v>
      </c>
      <c r="I179" s="604" t="s">
        <v>1365</v>
      </c>
      <c r="J179" s="584" t="s">
        <v>1366</v>
      </c>
      <c r="K179" s="574" t="str">
        <f>IF(E179=0,"",E179)</f>
        <v/>
      </c>
      <c r="L179" s="579" t="s">
        <v>1085</v>
      </c>
    </row>
    <row r="180" spans="1:12" s="574" customFormat="1" x14ac:dyDescent="0.25">
      <c r="A180" s="574">
        <v>179</v>
      </c>
      <c r="B180" s="574">
        <v>3</v>
      </c>
      <c r="C180" s="574" t="s">
        <v>859</v>
      </c>
      <c r="D180" s="574">
        <v>1</v>
      </c>
      <c r="E180" s="619">
        <f>'3'!L40</f>
        <v>0</v>
      </c>
      <c r="F180" s="578" t="str">
        <f>'3'!K40</f>
        <v>City:</v>
      </c>
      <c r="G180" s="579" t="s">
        <v>930</v>
      </c>
      <c r="H180" s="574" t="s">
        <v>937</v>
      </c>
      <c r="I180" s="604" t="s">
        <v>1365</v>
      </c>
      <c r="J180" s="604" t="s">
        <v>1366</v>
      </c>
    </row>
    <row r="181" spans="1:12" s="574" customFormat="1" x14ac:dyDescent="0.25">
      <c r="A181" s="574">
        <v>180</v>
      </c>
      <c r="B181" s="574">
        <v>3</v>
      </c>
      <c r="C181" s="574" t="s">
        <v>859</v>
      </c>
      <c r="D181" s="574">
        <v>1</v>
      </c>
      <c r="E181" s="619">
        <f>'3'!C41</f>
        <v>0</v>
      </c>
      <c r="F181" s="593" t="str">
        <f>'3'!B41</f>
        <v xml:space="preserve"> State:</v>
      </c>
      <c r="G181" s="579" t="s">
        <v>930</v>
      </c>
      <c r="H181" s="574" t="s">
        <v>937</v>
      </c>
      <c r="I181" s="604" t="s">
        <v>1365</v>
      </c>
      <c r="J181" s="604" t="s">
        <v>1366</v>
      </c>
    </row>
    <row r="182" spans="1:12" s="574" customFormat="1" x14ac:dyDescent="0.25">
      <c r="A182" s="574">
        <v>181</v>
      </c>
      <c r="B182" s="574">
        <v>3</v>
      </c>
      <c r="C182" s="574" t="s">
        <v>859</v>
      </c>
      <c r="D182" s="574">
        <v>1</v>
      </c>
      <c r="E182" s="619">
        <f>'3'!H41</f>
        <v>0</v>
      </c>
      <c r="F182" s="605" t="str">
        <f>'3'!G41</f>
        <v xml:space="preserve">  Zip:</v>
      </c>
      <c r="G182" s="579" t="s">
        <v>930</v>
      </c>
      <c r="H182" s="574" t="s">
        <v>937</v>
      </c>
      <c r="I182" s="604" t="s">
        <v>1365</v>
      </c>
      <c r="J182" s="604" t="s">
        <v>1366</v>
      </c>
    </row>
    <row r="183" spans="1:12" s="574" customFormat="1" x14ac:dyDescent="0.25">
      <c r="A183" s="574">
        <v>182</v>
      </c>
      <c r="B183" s="574">
        <v>3</v>
      </c>
      <c r="C183" s="574" t="s">
        <v>859</v>
      </c>
      <c r="D183" s="574">
        <v>1</v>
      </c>
      <c r="E183" s="619">
        <f>'3'!L43</f>
        <v>0</v>
      </c>
      <c r="F183" s="593" t="str">
        <f>'3'!B43</f>
        <v>Is there a common ownership interest between the purchaser and seller?</v>
      </c>
      <c r="G183" s="592" t="s">
        <v>1054</v>
      </c>
      <c r="H183" s="574" t="s">
        <v>937</v>
      </c>
      <c r="I183" s="604" t="s">
        <v>31</v>
      </c>
      <c r="J183" s="574" t="s">
        <v>1366</v>
      </c>
    </row>
    <row r="184" spans="1:12" s="574" customFormat="1" x14ac:dyDescent="0.25">
      <c r="A184" s="574">
        <v>183</v>
      </c>
      <c r="B184" s="574">
        <v>3</v>
      </c>
      <c r="C184" s="574" t="s">
        <v>859</v>
      </c>
      <c r="D184" s="574">
        <v>2</v>
      </c>
      <c r="E184" s="619">
        <f>'3'!C49</f>
        <v>0</v>
      </c>
      <c r="F184" s="606" t="str">
        <f>'3'!B49</f>
        <v>Control:</v>
      </c>
      <c r="G184" s="592" t="s">
        <v>930</v>
      </c>
      <c r="H184" s="574" t="s">
        <v>856</v>
      </c>
      <c r="I184" s="604" t="s">
        <v>934</v>
      </c>
      <c r="J184" s="584" t="s">
        <v>1367</v>
      </c>
    </row>
    <row r="185" spans="1:12" s="574" customFormat="1" x14ac:dyDescent="0.25">
      <c r="A185" s="574">
        <v>184</v>
      </c>
      <c r="B185" s="574">
        <v>3</v>
      </c>
      <c r="C185" s="574" t="s">
        <v>859</v>
      </c>
      <c r="D185" s="574">
        <v>2</v>
      </c>
      <c r="E185" s="621">
        <f>'3'!I49</f>
        <v>0</v>
      </c>
      <c r="F185" s="578" t="str">
        <f>'3'!F49</f>
        <v>Expiration Date:</v>
      </c>
      <c r="G185" s="578"/>
      <c r="H185" s="574" t="s">
        <v>856</v>
      </c>
      <c r="I185" s="604" t="s">
        <v>31</v>
      </c>
      <c r="J185" s="584" t="s">
        <v>1366</v>
      </c>
    </row>
    <row r="186" spans="1:12" s="574" customFormat="1" x14ac:dyDescent="0.25">
      <c r="A186" s="574">
        <v>185</v>
      </c>
      <c r="B186" s="574">
        <v>3</v>
      </c>
      <c r="C186" s="574" t="s">
        <v>859</v>
      </c>
      <c r="D186" s="574">
        <v>2</v>
      </c>
      <c r="E186" s="619">
        <f>'3'!C51</f>
        <v>0</v>
      </c>
      <c r="F186" s="585" t="str">
        <f>'3'!B66</f>
        <v>Acres:</v>
      </c>
      <c r="G186" s="578"/>
      <c r="H186" s="574" t="s">
        <v>856</v>
      </c>
      <c r="I186" s="604" t="s">
        <v>30</v>
      </c>
      <c r="J186" s="584"/>
    </row>
    <row r="187" spans="1:12" s="574" customFormat="1" x14ac:dyDescent="0.25">
      <c r="A187" s="574">
        <v>186</v>
      </c>
      <c r="B187" s="574">
        <v>3</v>
      </c>
      <c r="C187" s="574" t="s">
        <v>859</v>
      </c>
      <c r="D187" s="574">
        <v>2</v>
      </c>
      <c r="E187" s="623">
        <f>'3'!I51</f>
        <v>0</v>
      </c>
      <c r="F187" s="585" t="str">
        <f>'3'!F66</f>
        <v>Total Cost of Land:</v>
      </c>
      <c r="G187" s="579" t="s">
        <v>1074</v>
      </c>
      <c r="H187" s="604" t="s">
        <v>1057</v>
      </c>
      <c r="I187" s="604" t="s">
        <v>31</v>
      </c>
      <c r="J187" s="584" t="s">
        <v>1366</v>
      </c>
    </row>
    <row r="188" spans="1:12" s="574" customFormat="1" x14ac:dyDescent="0.25">
      <c r="A188" s="574">
        <v>187</v>
      </c>
      <c r="B188" s="574">
        <v>3</v>
      </c>
      <c r="C188" s="574" t="s">
        <v>859</v>
      </c>
      <c r="D188" s="574">
        <v>2</v>
      </c>
      <c r="E188" s="623">
        <f>'3'!M51</f>
        <v>0</v>
      </c>
      <c r="F188" s="585" t="str">
        <f>'3'!M64</f>
        <v>If Land Lease, how much annual debt?</v>
      </c>
      <c r="G188" s="579"/>
      <c r="I188" s="576" t="s">
        <v>30</v>
      </c>
      <c r="J188" s="584"/>
    </row>
    <row r="189" spans="1:12" s="574" customFormat="1" x14ac:dyDescent="0.25">
      <c r="A189" s="574">
        <v>188</v>
      </c>
      <c r="B189" s="574">
        <v>3</v>
      </c>
      <c r="C189" s="574" t="s">
        <v>859</v>
      </c>
      <c r="D189" s="574">
        <v>2</v>
      </c>
      <c r="E189" s="619">
        <f>'3'!H53</f>
        <v>0</v>
      </c>
      <c r="F189" s="585" t="str">
        <f>'3'!B53</f>
        <v>Seller(s) - this name must be on current recorded deed:</v>
      </c>
      <c r="G189" s="579" t="s">
        <v>930</v>
      </c>
      <c r="I189" s="604" t="s">
        <v>1365</v>
      </c>
      <c r="J189" s="604" t="s">
        <v>1366</v>
      </c>
    </row>
    <row r="190" spans="1:12" s="574" customFormat="1" x14ac:dyDescent="0.25">
      <c r="A190" s="574">
        <v>189</v>
      </c>
      <c r="B190" s="574">
        <v>3</v>
      </c>
      <c r="C190" s="574" t="s">
        <v>859</v>
      </c>
      <c r="D190" s="574">
        <v>2</v>
      </c>
      <c r="E190" s="619">
        <f>'3'!C55</f>
        <v>0</v>
      </c>
      <c r="F190" s="585" t="str">
        <f>'3'!B55</f>
        <v xml:space="preserve"> Address:</v>
      </c>
      <c r="G190" s="579" t="s">
        <v>930</v>
      </c>
      <c r="H190" s="579" t="s">
        <v>933</v>
      </c>
      <c r="I190" s="604" t="s">
        <v>1365</v>
      </c>
      <c r="J190" s="584" t="s">
        <v>1366</v>
      </c>
    </row>
    <row r="191" spans="1:12" s="574" customFormat="1" x14ac:dyDescent="0.25">
      <c r="A191" s="574">
        <v>190</v>
      </c>
      <c r="B191" s="574">
        <v>3</v>
      </c>
      <c r="C191" s="574" t="s">
        <v>859</v>
      </c>
      <c r="D191" s="574">
        <v>2</v>
      </c>
      <c r="E191" s="619">
        <f>'3'!L55</f>
        <v>0</v>
      </c>
      <c r="F191" s="585" t="str">
        <f>'3'!K55</f>
        <v>City:</v>
      </c>
      <c r="G191" s="579" t="s">
        <v>930</v>
      </c>
      <c r="H191" s="574" t="s">
        <v>937</v>
      </c>
      <c r="I191" s="604" t="s">
        <v>1365</v>
      </c>
      <c r="J191" s="604" t="s">
        <v>1366</v>
      </c>
    </row>
    <row r="192" spans="1:12" s="574" customFormat="1" x14ac:dyDescent="0.25">
      <c r="A192" s="574">
        <v>191</v>
      </c>
      <c r="B192" s="574">
        <v>3</v>
      </c>
      <c r="C192" s="574" t="s">
        <v>859</v>
      </c>
      <c r="D192" s="574">
        <v>2</v>
      </c>
      <c r="E192" s="619">
        <f>'3'!C56</f>
        <v>0</v>
      </c>
      <c r="F192" s="585" t="str">
        <f>'3'!B56</f>
        <v xml:space="preserve"> State:</v>
      </c>
      <c r="G192" s="579" t="s">
        <v>930</v>
      </c>
      <c r="H192" s="574" t="s">
        <v>937</v>
      </c>
      <c r="I192" s="604" t="s">
        <v>1365</v>
      </c>
      <c r="J192" s="604" t="s">
        <v>1366</v>
      </c>
    </row>
    <row r="193" spans="1:10" s="574" customFormat="1" x14ac:dyDescent="0.25">
      <c r="A193" s="574">
        <v>192</v>
      </c>
      <c r="B193" s="574">
        <v>3</v>
      </c>
      <c r="C193" s="574" t="s">
        <v>859</v>
      </c>
      <c r="D193" s="574">
        <v>2</v>
      </c>
      <c r="E193" s="619">
        <f>'3'!H56</f>
        <v>0</v>
      </c>
      <c r="F193" s="585" t="str">
        <f>'3'!G56</f>
        <v xml:space="preserve">  Zip:</v>
      </c>
      <c r="G193" s="579" t="s">
        <v>930</v>
      </c>
      <c r="H193" s="574" t="s">
        <v>937</v>
      </c>
      <c r="I193" s="604" t="s">
        <v>1365</v>
      </c>
      <c r="J193" s="604" t="s">
        <v>1366</v>
      </c>
    </row>
    <row r="194" spans="1:10" s="574" customFormat="1" x14ac:dyDescent="0.25">
      <c r="A194" s="574">
        <v>193</v>
      </c>
      <c r="B194" s="574">
        <v>3</v>
      </c>
      <c r="C194" s="574" t="s">
        <v>859</v>
      </c>
      <c r="D194" s="574">
        <v>3</v>
      </c>
      <c r="E194" s="619">
        <f>'3'!L58</f>
        <v>0</v>
      </c>
      <c r="F194" s="585" t="str">
        <f>'3'!B58</f>
        <v>Is there a common ownership interest between the purchaser and seller?</v>
      </c>
      <c r="G194" s="592" t="s">
        <v>1054</v>
      </c>
      <c r="H194" s="574" t="s">
        <v>937</v>
      </c>
      <c r="I194" s="604" t="s">
        <v>31</v>
      </c>
      <c r="J194" s="574" t="s">
        <v>1366</v>
      </c>
    </row>
    <row r="195" spans="1:10" s="574" customFormat="1" x14ac:dyDescent="0.25">
      <c r="A195" s="574">
        <v>194</v>
      </c>
      <c r="B195" s="574">
        <v>3</v>
      </c>
      <c r="C195" s="574" t="s">
        <v>859</v>
      </c>
      <c r="D195" s="574">
        <v>3</v>
      </c>
      <c r="E195" s="619">
        <f>'3'!C64</f>
        <v>0</v>
      </c>
      <c r="F195" s="585" t="str">
        <f>'3'!B64</f>
        <v>Control:</v>
      </c>
      <c r="G195" s="592" t="s">
        <v>930</v>
      </c>
      <c r="H195" s="574" t="s">
        <v>856</v>
      </c>
      <c r="I195" s="604" t="s">
        <v>934</v>
      </c>
      <c r="J195" s="584" t="s">
        <v>1367</v>
      </c>
    </row>
    <row r="196" spans="1:10" s="574" customFormat="1" x14ac:dyDescent="0.25">
      <c r="A196" s="574">
        <v>195</v>
      </c>
      <c r="B196" s="574">
        <v>3</v>
      </c>
      <c r="C196" s="574" t="s">
        <v>859</v>
      </c>
      <c r="D196" s="574">
        <v>3</v>
      </c>
      <c r="E196" s="621">
        <f>'3'!I64</f>
        <v>0</v>
      </c>
      <c r="F196" s="585" t="str">
        <f>'3'!F64</f>
        <v>Expiration Date:</v>
      </c>
      <c r="G196" s="578"/>
      <c r="H196" s="574" t="s">
        <v>856</v>
      </c>
      <c r="I196" s="604" t="s">
        <v>31</v>
      </c>
      <c r="J196" s="584" t="s">
        <v>1366</v>
      </c>
    </row>
    <row r="197" spans="1:10" s="574" customFormat="1" x14ac:dyDescent="0.25">
      <c r="A197" s="574">
        <v>196</v>
      </c>
      <c r="B197" s="574">
        <v>3</v>
      </c>
      <c r="C197" s="574" t="s">
        <v>859</v>
      </c>
      <c r="D197" s="574">
        <v>3</v>
      </c>
      <c r="E197" s="619">
        <f>'3'!C66</f>
        <v>0</v>
      </c>
      <c r="F197" s="585" t="str">
        <f>'3'!B66</f>
        <v>Acres:</v>
      </c>
      <c r="G197" s="578"/>
      <c r="H197" s="574" t="s">
        <v>856</v>
      </c>
      <c r="I197" s="604" t="s">
        <v>30</v>
      </c>
      <c r="J197" s="584"/>
    </row>
    <row r="198" spans="1:10" s="574" customFormat="1" x14ac:dyDescent="0.25">
      <c r="A198" s="574">
        <v>197</v>
      </c>
      <c r="B198" s="574">
        <v>3</v>
      </c>
      <c r="C198" s="574" t="s">
        <v>859</v>
      </c>
      <c r="D198" s="574">
        <v>3</v>
      </c>
      <c r="E198" s="623">
        <f>'3'!I66</f>
        <v>0</v>
      </c>
      <c r="F198" s="585" t="str">
        <f>'3'!F66</f>
        <v>Total Cost of Land:</v>
      </c>
      <c r="G198" s="579" t="s">
        <v>1074</v>
      </c>
      <c r="H198" s="604" t="s">
        <v>1057</v>
      </c>
      <c r="I198" s="604" t="s">
        <v>31</v>
      </c>
      <c r="J198" s="584" t="s">
        <v>1366</v>
      </c>
    </row>
    <row r="199" spans="1:10" s="574" customFormat="1" x14ac:dyDescent="0.25">
      <c r="A199" s="574">
        <v>198</v>
      </c>
      <c r="B199" s="574">
        <v>3</v>
      </c>
      <c r="C199" s="574" t="s">
        <v>859</v>
      </c>
      <c r="D199" s="574">
        <v>3</v>
      </c>
      <c r="E199" s="623">
        <f>'3'!M66</f>
        <v>0</v>
      </c>
      <c r="F199" s="585" t="str">
        <f>'3'!M64</f>
        <v>If Land Lease, how much annual debt?</v>
      </c>
      <c r="G199" s="579"/>
      <c r="I199" s="576" t="s">
        <v>30</v>
      </c>
      <c r="J199" s="584"/>
    </row>
    <row r="200" spans="1:10" s="574" customFormat="1" x14ac:dyDescent="0.25">
      <c r="A200" s="574">
        <v>199</v>
      </c>
      <c r="B200" s="574">
        <v>3</v>
      </c>
      <c r="C200" s="574" t="s">
        <v>859</v>
      </c>
      <c r="D200" s="574">
        <v>3</v>
      </c>
      <c r="E200" s="619">
        <f>'3'!H68</f>
        <v>0</v>
      </c>
      <c r="F200" s="585" t="str">
        <f>'3'!B68</f>
        <v>Seller(s) - this name must be on current recorded deed:</v>
      </c>
      <c r="G200" s="579" t="s">
        <v>930</v>
      </c>
      <c r="I200" s="604" t="s">
        <v>1365</v>
      </c>
      <c r="J200" s="604" t="s">
        <v>1366</v>
      </c>
    </row>
    <row r="201" spans="1:10" s="574" customFormat="1" x14ac:dyDescent="0.25">
      <c r="A201" s="574">
        <v>200</v>
      </c>
      <c r="B201" s="574">
        <v>3</v>
      </c>
      <c r="C201" s="574" t="s">
        <v>859</v>
      </c>
      <c r="D201" s="574">
        <v>3</v>
      </c>
      <c r="E201" s="619">
        <f>'3'!C70</f>
        <v>0</v>
      </c>
      <c r="F201" s="585" t="str">
        <f>'3'!B70</f>
        <v xml:space="preserve"> Address:</v>
      </c>
      <c r="G201" s="579" t="s">
        <v>930</v>
      </c>
      <c r="H201" s="579" t="s">
        <v>933</v>
      </c>
      <c r="I201" s="604" t="s">
        <v>1365</v>
      </c>
      <c r="J201" s="584" t="s">
        <v>1366</v>
      </c>
    </row>
    <row r="202" spans="1:10" s="574" customFormat="1" x14ac:dyDescent="0.25">
      <c r="A202" s="574">
        <v>201</v>
      </c>
      <c r="B202" s="574">
        <v>3</v>
      </c>
      <c r="C202" s="574" t="s">
        <v>859</v>
      </c>
      <c r="D202" s="574">
        <v>3</v>
      </c>
      <c r="E202" s="619">
        <f>'3'!L70</f>
        <v>0</v>
      </c>
      <c r="F202" s="585" t="str">
        <f>'3'!K70</f>
        <v>City:</v>
      </c>
      <c r="G202" s="579" t="s">
        <v>930</v>
      </c>
      <c r="H202" s="574" t="s">
        <v>937</v>
      </c>
      <c r="I202" s="604" t="s">
        <v>1365</v>
      </c>
      <c r="J202" s="604" t="s">
        <v>1366</v>
      </c>
    </row>
    <row r="203" spans="1:10" s="574" customFormat="1" x14ac:dyDescent="0.25">
      <c r="A203" s="574">
        <v>202</v>
      </c>
      <c r="B203" s="574">
        <v>3</v>
      </c>
      <c r="C203" s="574" t="s">
        <v>859</v>
      </c>
      <c r="D203" s="574">
        <v>3</v>
      </c>
      <c r="E203" s="619">
        <f>'3'!C71</f>
        <v>0</v>
      </c>
      <c r="F203" s="578" t="str">
        <f>'3'!B71</f>
        <v xml:space="preserve"> State:</v>
      </c>
      <c r="G203" s="579" t="s">
        <v>930</v>
      </c>
      <c r="H203" s="574" t="s">
        <v>937</v>
      </c>
      <c r="I203" s="604" t="s">
        <v>1365</v>
      </c>
      <c r="J203" s="604" t="s">
        <v>1366</v>
      </c>
    </row>
    <row r="204" spans="1:10" s="574" customFormat="1" x14ac:dyDescent="0.25">
      <c r="A204" s="574">
        <v>203</v>
      </c>
      <c r="B204" s="574">
        <v>3</v>
      </c>
      <c r="C204" s="574" t="s">
        <v>859</v>
      </c>
      <c r="D204" s="574">
        <v>3</v>
      </c>
      <c r="E204" s="619">
        <f>'3'!H71</f>
        <v>0</v>
      </c>
      <c r="F204" s="578" t="str">
        <f>'3'!G71</f>
        <v xml:space="preserve">  Zip:</v>
      </c>
      <c r="G204" s="579" t="s">
        <v>930</v>
      </c>
      <c r="H204" s="574" t="s">
        <v>937</v>
      </c>
      <c r="I204" s="604" t="s">
        <v>1365</v>
      </c>
      <c r="J204" s="604" t="s">
        <v>1366</v>
      </c>
    </row>
    <row r="205" spans="1:10" s="574" customFormat="1" x14ac:dyDescent="0.25">
      <c r="A205" s="574">
        <v>204</v>
      </c>
      <c r="B205" s="574">
        <v>3</v>
      </c>
      <c r="C205" s="574" t="s">
        <v>859</v>
      </c>
      <c r="D205" s="574">
        <v>3</v>
      </c>
      <c r="E205" s="619">
        <f>'3'!L73</f>
        <v>0</v>
      </c>
      <c r="F205" s="578" t="str">
        <f>'3'!B73</f>
        <v>Is there a common ownership interest between the purchaser and seller?</v>
      </c>
      <c r="G205" s="592" t="s">
        <v>1054</v>
      </c>
      <c r="I205" s="604" t="s">
        <v>31</v>
      </c>
      <c r="J205" s="574" t="s">
        <v>1366</v>
      </c>
    </row>
    <row r="206" spans="1:10" s="574" customFormat="1" x14ac:dyDescent="0.25">
      <c r="A206" s="574">
        <v>205</v>
      </c>
      <c r="B206" s="574">
        <v>4</v>
      </c>
      <c r="C206" s="574" t="s">
        <v>860</v>
      </c>
      <c r="E206" s="619">
        <f>'4'!N6</f>
        <v>0</v>
      </c>
      <c r="F206" s="578" t="str">
        <f>'4'!B6</f>
        <v>Are the residential units available to the general public?</v>
      </c>
      <c r="G206" s="578"/>
      <c r="I206" s="584" t="s">
        <v>30</v>
      </c>
      <c r="J206" s="574" t="s">
        <v>1368</v>
      </c>
    </row>
    <row r="207" spans="1:10" s="574" customFormat="1" x14ac:dyDescent="0.25">
      <c r="A207" s="574">
        <v>206</v>
      </c>
      <c r="B207" s="574">
        <v>4</v>
      </c>
      <c r="C207" s="574" t="s">
        <v>860</v>
      </c>
      <c r="E207" s="619">
        <f>'4'!N8</f>
        <v>0</v>
      </c>
      <c r="F207" s="578" t="str">
        <f>'4'!B8</f>
        <v>Is this proposed development intended for occupancy by Individuals with Children?</v>
      </c>
      <c r="G207" s="578"/>
      <c r="I207" s="584" t="s">
        <v>934</v>
      </c>
    </row>
    <row r="208" spans="1:10" s="574" customFormat="1" x14ac:dyDescent="0.25">
      <c r="A208" s="574">
        <v>207</v>
      </c>
      <c r="B208" s="574">
        <v>4</v>
      </c>
      <c r="C208" s="574" t="s">
        <v>860</v>
      </c>
      <c r="E208" s="619">
        <f>'4'!N10</f>
        <v>0</v>
      </c>
      <c r="F208" s="578" t="str">
        <f>'4'!B10</f>
        <v>Does the marketing plan give preference to persons on a Public Housing Waiting List?</v>
      </c>
      <c r="G208" s="578"/>
      <c r="I208" s="584" t="s">
        <v>30</v>
      </c>
    </row>
    <row r="209" spans="1:11" s="574" customFormat="1" x14ac:dyDescent="0.25">
      <c r="A209" s="574">
        <v>208</v>
      </c>
      <c r="B209" s="574">
        <v>4</v>
      </c>
      <c r="C209" s="574" t="s">
        <v>860</v>
      </c>
      <c r="E209" s="619">
        <f>'4'!L12</f>
        <v>0</v>
      </c>
      <c r="F209" s="578" t="str">
        <f>'4'!C12</f>
        <v xml:space="preserve">                      On what page of the marketing plan is this preference/outreach described?</v>
      </c>
      <c r="G209" s="578"/>
      <c r="I209" s="584" t="s">
        <v>30</v>
      </c>
    </row>
    <row r="210" spans="1:11" s="574" customFormat="1" x14ac:dyDescent="0.25">
      <c r="A210" s="574">
        <v>209</v>
      </c>
      <c r="B210" s="574">
        <v>4</v>
      </c>
      <c r="C210" s="574" t="s">
        <v>860</v>
      </c>
      <c r="E210" s="619">
        <f>'4'!N15</f>
        <v>0</v>
      </c>
      <c r="F210" s="578" t="str">
        <f>'4'!B14</f>
        <v>Will all low-income units be comparable in terms of construction quality and amenities when</v>
      </c>
      <c r="G210" s="578"/>
      <c r="I210" s="584" t="s">
        <v>30</v>
      </c>
    </row>
    <row r="211" spans="1:11" s="574" customFormat="1" x14ac:dyDescent="0.25">
      <c r="A211" s="574">
        <v>210</v>
      </c>
      <c r="B211" s="574">
        <v>4</v>
      </c>
      <c r="C211" s="574" t="s">
        <v>860</v>
      </c>
      <c r="E211" s="619">
        <f>'4'!N17</f>
        <v>0</v>
      </c>
      <c r="F211" s="580" t="str">
        <f>'4'!G17</f>
        <v>Will this development convert to Tenant Ownership?</v>
      </c>
      <c r="G211" s="580"/>
      <c r="I211" s="584" t="s">
        <v>934</v>
      </c>
      <c r="J211" s="574" t="s">
        <v>1368</v>
      </c>
    </row>
    <row r="212" spans="1:11" s="574" customFormat="1" x14ac:dyDescent="0.25">
      <c r="A212" s="574">
        <v>211</v>
      </c>
      <c r="B212" s="574">
        <v>4</v>
      </c>
      <c r="C212" s="574" t="s">
        <v>860</v>
      </c>
      <c r="E212" s="621" t="e">
        <f>'4'!#REF!</f>
        <v>#REF!</v>
      </c>
      <c r="F212" s="580" t="e">
        <f>'4'!#REF!</f>
        <v>#REF!</v>
      </c>
      <c r="G212" s="580"/>
      <c r="I212" s="584" t="s">
        <v>30</v>
      </c>
    </row>
    <row r="213" spans="1:11" s="574" customFormat="1" x14ac:dyDescent="0.25">
      <c r="A213" s="574">
        <v>212</v>
      </c>
      <c r="B213" s="574">
        <v>4</v>
      </c>
      <c r="C213" s="574" t="s">
        <v>860</v>
      </c>
      <c r="E213" s="621" t="e">
        <f>'4'!#REF!</f>
        <v>#REF!</v>
      </c>
      <c r="F213" s="580" t="e">
        <f>'4'!#REF!</f>
        <v>#REF!</v>
      </c>
      <c r="G213" s="580"/>
      <c r="I213" s="584" t="s">
        <v>30</v>
      </c>
    </row>
    <row r="214" spans="1:11" s="574" customFormat="1" x14ac:dyDescent="0.25">
      <c r="A214" s="574">
        <v>213</v>
      </c>
      <c r="B214" s="574">
        <v>4</v>
      </c>
      <c r="C214" s="574" t="s">
        <v>860</v>
      </c>
      <c r="E214" s="619">
        <f>'4'!N20</f>
        <v>0</v>
      </c>
      <c r="F214" s="585" t="str">
        <f>'4'!B20</f>
        <v>Proposal will meet green and energy efficiency sustainable building requirements?</v>
      </c>
      <c r="G214" s="585"/>
      <c r="I214" s="584" t="s">
        <v>30</v>
      </c>
    </row>
    <row r="215" spans="1:11" s="574" customFormat="1" x14ac:dyDescent="0.25">
      <c r="A215" s="574">
        <v>214</v>
      </c>
      <c r="B215" s="574">
        <v>4</v>
      </c>
      <c r="C215" s="574" t="s">
        <v>860</v>
      </c>
      <c r="E215" s="619">
        <f>'4'!B24</f>
        <v>0</v>
      </c>
      <c r="F215" s="585" t="str">
        <f>'4'!C24</f>
        <v xml:space="preserve">  Enterprise's Enterprise Green Communities</v>
      </c>
      <c r="G215" s="585"/>
      <c r="I215" s="584" t="s">
        <v>30</v>
      </c>
    </row>
    <row r="216" spans="1:11" s="574" customFormat="1" x14ac:dyDescent="0.25">
      <c r="A216" s="574">
        <v>215</v>
      </c>
      <c r="B216" s="574">
        <v>4</v>
      </c>
      <c r="C216" s="574" t="s">
        <v>860</v>
      </c>
      <c r="E216" s="619">
        <f>'4'!H24</f>
        <v>0</v>
      </c>
      <c r="F216" s="585" t="str">
        <f>'4'!I24</f>
        <v xml:space="preserve">  US Green Building Council's LEED for Homes</v>
      </c>
      <c r="G216" s="585"/>
      <c r="I216" s="584" t="s">
        <v>30</v>
      </c>
    </row>
    <row r="217" spans="1:11" s="574" customFormat="1" x14ac:dyDescent="0.25">
      <c r="A217" s="574">
        <v>216</v>
      </c>
      <c r="B217" s="574">
        <v>4</v>
      </c>
      <c r="C217" s="574" t="s">
        <v>860</v>
      </c>
      <c r="E217" s="619">
        <f>'4'!B26</f>
        <v>0</v>
      </c>
      <c r="F217" s="585" t="str">
        <f>'4'!C26</f>
        <v xml:space="preserve">  Home Innovation Research Lab's National Green Building Standard - Bronze level or higher?</v>
      </c>
      <c r="G217" s="585"/>
      <c r="I217" s="584" t="s">
        <v>30</v>
      </c>
    </row>
    <row r="218" spans="1:11" s="574" customFormat="1" x14ac:dyDescent="0.25">
      <c r="A218" s="574">
        <v>217</v>
      </c>
      <c r="B218" s="574">
        <v>4</v>
      </c>
      <c r="C218" s="574" t="s">
        <v>860</v>
      </c>
      <c r="E218" s="619">
        <f>'4'!B28</f>
        <v>0</v>
      </c>
      <c r="F218" s="585" t="str">
        <f>'4'!C28</f>
        <v xml:space="preserve">  Southface Energy Institute and Greater Atlanta Home Builders Association's Earthcraft</v>
      </c>
      <c r="G218" s="585"/>
      <c r="I218" s="584" t="s">
        <v>30</v>
      </c>
    </row>
    <row r="219" spans="1:11" s="574" customFormat="1" x14ac:dyDescent="0.25">
      <c r="A219" s="574">
        <v>218</v>
      </c>
      <c r="B219" s="574">
        <v>4</v>
      </c>
      <c r="C219" s="574" t="s">
        <v>860</v>
      </c>
      <c r="E219" s="619">
        <f>'4'!B30</f>
        <v>0</v>
      </c>
      <c r="F219" s="580" t="str">
        <f>'4'!C30</f>
        <v xml:space="preserve">  High Performance Building Council of the BIA of Central SC, Certified High Performance (CHiP) HOME Program</v>
      </c>
      <c r="G219" s="580"/>
      <c r="H219" s="574" t="s">
        <v>856</v>
      </c>
      <c r="I219" s="584" t="s">
        <v>30</v>
      </c>
      <c r="J219" s="576"/>
      <c r="K219" s="574" t="str">
        <f>IF(E219="x",1,IF(E219="Yes",1,""))</f>
        <v/>
      </c>
    </row>
    <row r="220" spans="1:11" s="574" customFormat="1" x14ac:dyDescent="0.25">
      <c r="A220" s="574">
        <v>219</v>
      </c>
      <c r="B220" s="574">
        <v>4</v>
      </c>
      <c r="C220" s="574" t="s">
        <v>860</v>
      </c>
      <c r="E220" s="619">
        <f>'4'!B33</f>
        <v>0</v>
      </c>
      <c r="F220" s="580" t="str">
        <f>'4'!C33</f>
        <v>Garden Apartment</v>
      </c>
      <c r="G220" s="580" t="s">
        <v>1054</v>
      </c>
      <c r="I220" s="584" t="s">
        <v>31</v>
      </c>
      <c r="J220" s="576" t="s">
        <v>1076</v>
      </c>
    </row>
    <row r="221" spans="1:11" s="574" customFormat="1" x14ac:dyDescent="0.25">
      <c r="A221" s="574">
        <v>220</v>
      </c>
      <c r="B221" s="574">
        <v>4</v>
      </c>
      <c r="C221" s="574" t="s">
        <v>860</v>
      </c>
      <c r="E221" s="619">
        <f>'4'!G33</f>
        <v>0</v>
      </c>
      <c r="F221" s="580" t="str">
        <f>'4'!H33</f>
        <v>Triplex/Quadplex</v>
      </c>
      <c r="G221" s="580" t="s">
        <v>930</v>
      </c>
      <c r="I221" s="576" t="s">
        <v>934</v>
      </c>
      <c r="J221" s="576" t="s">
        <v>1076</v>
      </c>
      <c r="K221" s="574" t="str">
        <f>IF(E221="x",1,IF(E221="Yes",1,""))</f>
        <v/>
      </c>
    </row>
    <row r="222" spans="1:11" s="574" customFormat="1" x14ac:dyDescent="0.25">
      <c r="A222" s="574">
        <v>221</v>
      </c>
      <c r="B222" s="574">
        <v>4</v>
      </c>
      <c r="C222" s="574" t="s">
        <v>860</v>
      </c>
      <c r="E222" s="619">
        <f>'4'!L33</f>
        <v>0</v>
      </c>
      <c r="F222" s="580" t="str">
        <f>'4'!M33</f>
        <v>Detached Clubhouse</v>
      </c>
      <c r="G222" s="580" t="s">
        <v>930</v>
      </c>
      <c r="I222" s="576" t="s">
        <v>934</v>
      </c>
      <c r="J222" s="576" t="s">
        <v>1076</v>
      </c>
      <c r="K222" s="574" t="str">
        <f>IF(E222="x",1,IF(E222="Yes",1,""))</f>
        <v/>
      </c>
    </row>
    <row r="223" spans="1:11" s="574" customFormat="1" x14ac:dyDescent="0.25">
      <c r="A223" s="574">
        <v>222</v>
      </c>
      <c r="B223" s="574">
        <v>4</v>
      </c>
      <c r="C223" s="574" t="s">
        <v>860</v>
      </c>
      <c r="E223" s="619">
        <f>'4'!B35</f>
        <v>0</v>
      </c>
      <c r="F223" s="580" t="str">
        <f>'4'!C35</f>
        <v>Single Family House (Detached)</v>
      </c>
      <c r="G223" s="580" t="s">
        <v>1054</v>
      </c>
      <c r="I223" s="584" t="s">
        <v>31</v>
      </c>
      <c r="J223" s="576" t="s">
        <v>1076</v>
      </c>
    </row>
    <row r="224" spans="1:11" s="574" customFormat="1" x14ac:dyDescent="0.25">
      <c r="A224" s="574">
        <v>223</v>
      </c>
      <c r="B224" s="574">
        <v>4</v>
      </c>
      <c r="C224" s="574" t="s">
        <v>860</v>
      </c>
      <c r="E224" s="619">
        <f>'4'!G35</f>
        <v>0</v>
      </c>
      <c r="F224" s="578" t="str">
        <f>'4'!H35</f>
        <v>Other Describe Below</v>
      </c>
      <c r="G224" s="578" t="s">
        <v>1054</v>
      </c>
      <c r="I224" s="584" t="s">
        <v>31</v>
      </c>
      <c r="J224" s="576" t="s">
        <v>1076</v>
      </c>
      <c r="K224" s="574" t="str">
        <f>IF(E224="x",1,IF(E224="Yes",1,""))</f>
        <v/>
      </c>
    </row>
    <row r="225" spans="1:11" s="574" customFormat="1" x14ac:dyDescent="0.25">
      <c r="A225" s="574">
        <v>224</v>
      </c>
      <c r="B225" s="574">
        <v>4</v>
      </c>
      <c r="C225" s="574" t="s">
        <v>860</v>
      </c>
      <c r="E225" s="619">
        <f>'4'!L35</f>
        <v>0</v>
      </c>
      <c r="F225" s="580" t="str">
        <f>'4'!M35</f>
        <v>Elevator</v>
      </c>
      <c r="G225" s="580" t="s">
        <v>1054</v>
      </c>
      <c r="I225" s="584" t="s">
        <v>31</v>
      </c>
      <c r="J225" s="576" t="s">
        <v>1076</v>
      </c>
      <c r="K225" s="574" t="str">
        <f>IF(E225="x",1,IF(E225="Yes",1,""))</f>
        <v/>
      </c>
    </row>
    <row r="226" spans="1:11" s="574" customFormat="1" x14ac:dyDescent="0.25">
      <c r="A226" s="574">
        <v>225</v>
      </c>
      <c r="B226" s="574">
        <v>4</v>
      </c>
      <c r="C226" s="574" t="s">
        <v>860</v>
      </c>
      <c r="E226" s="619">
        <f>'4'!B37</f>
        <v>0</v>
      </c>
      <c r="F226" s="580" t="str">
        <f>'4'!C37</f>
        <v>Townhouse/Rowhouse</v>
      </c>
      <c r="G226" s="580" t="s">
        <v>1054</v>
      </c>
      <c r="H226" s="574" t="s">
        <v>933</v>
      </c>
      <c r="I226" s="584" t="s">
        <v>31</v>
      </c>
      <c r="J226" s="576" t="s">
        <v>1076</v>
      </c>
      <c r="K226" s="574" t="str">
        <f>IF(E226="x","Yes","")</f>
        <v/>
      </c>
    </row>
    <row r="227" spans="1:11" s="574" customFormat="1" x14ac:dyDescent="0.25">
      <c r="A227" s="574">
        <v>226</v>
      </c>
      <c r="B227" s="574">
        <v>4</v>
      </c>
      <c r="C227" s="574" t="s">
        <v>860</v>
      </c>
      <c r="E227" s="619">
        <f>'4'!M37</f>
        <v>0</v>
      </c>
      <c r="F227" s="580" t="str">
        <f>'4'!K37</f>
        <v>Foundation Type:</v>
      </c>
      <c r="G227" s="580" t="s">
        <v>930</v>
      </c>
      <c r="H227" s="574" t="s">
        <v>933</v>
      </c>
      <c r="I227" s="584" t="s">
        <v>934</v>
      </c>
      <c r="J227" s="576" t="s">
        <v>1076</v>
      </c>
      <c r="K227" s="574" t="str">
        <f>IF(E227=0,"",E227)</f>
        <v/>
      </c>
    </row>
    <row r="228" spans="1:11" s="574" customFormat="1" x14ac:dyDescent="0.25">
      <c r="A228" s="574">
        <v>227</v>
      </c>
      <c r="B228" s="574">
        <v>4</v>
      </c>
      <c r="C228" s="574" t="s">
        <v>860</v>
      </c>
      <c r="E228" s="619">
        <f>'4'!B39</f>
        <v>0</v>
      </c>
      <c r="F228" s="578" t="str">
        <f>'4'!C39</f>
        <v>Duplex</v>
      </c>
      <c r="G228" s="580" t="s">
        <v>1054</v>
      </c>
      <c r="H228" s="574" t="s">
        <v>933</v>
      </c>
      <c r="I228" s="604" t="s">
        <v>31</v>
      </c>
      <c r="J228" s="576"/>
      <c r="K228" s="574" t="str">
        <f>IF(E228=0,"",E228)</f>
        <v/>
      </c>
    </row>
    <row r="229" spans="1:11" s="574" customFormat="1" x14ac:dyDescent="0.25">
      <c r="A229" s="574">
        <v>228</v>
      </c>
      <c r="B229" s="574">
        <v>4</v>
      </c>
      <c r="C229" s="574" t="s">
        <v>860</v>
      </c>
      <c r="E229" s="619">
        <f>'4'!G37</f>
        <v>0</v>
      </c>
      <c r="F229" s="578" t="s">
        <v>1369</v>
      </c>
      <c r="G229" s="580"/>
      <c r="H229" s="574" t="s">
        <v>933</v>
      </c>
      <c r="I229" s="604" t="s">
        <v>30</v>
      </c>
      <c r="J229" s="576"/>
      <c r="K229" s="574" t="str">
        <f>IF(E229=0,"",E229)</f>
        <v/>
      </c>
    </row>
    <row r="230" spans="1:11" s="574" customFormat="1" x14ac:dyDescent="0.25">
      <c r="A230" s="574">
        <v>229</v>
      </c>
      <c r="B230" s="574">
        <v>4</v>
      </c>
      <c r="C230" s="574" t="s">
        <v>98</v>
      </c>
      <c r="E230" s="619">
        <f>'4'!E44</f>
        <v>0</v>
      </c>
      <c r="F230" s="578" t="str">
        <f>'4'!B44</f>
        <v xml:space="preserve"># of Units (1 BR or less) = </v>
      </c>
      <c r="G230" s="578"/>
      <c r="I230" s="584" t="s">
        <v>30</v>
      </c>
    </row>
    <row r="231" spans="1:11" s="574" customFormat="1" x14ac:dyDescent="0.25">
      <c r="A231" s="574">
        <v>230</v>
      </c>
      <c r="B231" s="574">
        <v>4</v>
      </c>
      <c r="C231" s="574" t="s">
        <v>98</v>
      </c>
      <c r="E231" s="619">
        <f>'4'!E46</f>
        <v>0</v>
      </c>
      <c r="F231" s="578" t="str">
        <f>'4'!B46</f>
        <v xml:space="preserve"># of Units (2 BR) = </v>
      </c>
      <c r="G231" s="578"/>
      <c r="I231" s="584" t="s">
        <v>30</v>
      </c>
    </row>
    <row r="232" spans="1:11" s="574" customFormat="1" x14ac:dyDescent="0.25">
      <c r="A232" s="574">
        <v>231</v>
      </c>
      <c r="B232" s="574">
        <v>4</v>
      </c>
      <c r="C232" s="574" t="s">
        <v>98</v>
      </c>
      <c r="E232" s="619">
        <f>'4'!E48</f>
        <v>0</v>
      </c>
      <c r="F232" s="578" t="str">
        <f>'4'!B48</f>
        <v xml:space="preserve"># of Units (3 BR or more) = </v>
      </c>
      <c r="G232" s="578"/>
      <c r="I232" s="584" t="s">
        <v>30</v>
      </c>
    </row>
    <row r="233" spans="1:11" s="574" customFormat="1" x14ac:dyDescent="0.25">
      <c r="A233" s="574">
        <v>232</v>
      </c>
      <c r="B233" s="574">
        <v>4</v>
      </c>
      <c r="C233" s="574" t="s">
        <v>98</v>
      </c>
      <c r="E233" s="619">
        <f>'4'!L44</f>
        <v>0</v>
      </c>
      <c r="F233" s="578" t="str">
        <f>'4'!I44</f>
        <v># of required parking spaces =</v>
      </c>
      <c r="G233" s="578"/>
      <c r="I233" s="584" t="s">
        <v>30</v>
      </c>
    </row>
    <row r="234" spans="1:11" s="574" customFormat="1" x14ac:dyDescent="0.25">
      <c r="A234" s="574">
        <v>233</v>
      </c>
      <c r="B234" s="574">
        <v>4</v>
      </c>
      <c r="C234" s="574" t="s">
        <v>98</v>
      </c>
      <c r="E234" s="619">
        <f>'4'!L46</f>
        <v>0</v>
      </c>
      <c r="F234" s="578" t="str">
        <f>'4'!I46</f>
        <v xml:space="preserve"># of planned parking spaces = </v>
      </c>
      <c r="G234" s="578" t="s">
        <v>1058</v>
      </c>
      <c r="I234" s="584" t="s">
        <v>31</v>
      </c>
      <c r="J234" s="574" t="s">
        <v>1368</v>
      </c>
    </row>
    <row r="235" spans="1:11" s="574" customFormat="1" x14ac:dyDescent="0.25">
      <c r="A235" s="574">
        <v>234</v>
      </c>
      <c r="B235" s="574">
        <v>4</v>
      </c>
      <c r="C235" s="574" t="s">
        <v>98</v>
      </c>
      <c r="E235" s="619">
        <f>'4'!L48</f>
        <v>0</v>
      </c>
      <c r="F235" s="578" t="str">
        <f>'4'!I48</f>
        <v>excess/(deficit) =</v>
      </c>
      <c r="G235" s="578"/>
      <c r="I235" s="584" t="s">
        <v>30</v>
      </c>
    </row>
    <row r="236" spans="1:11" s="574" customFormat="1" x14ac:dyDescent="0.25">
      <c r="A236" s="574">
        <v>235</v>
      </c>
      <c r="B236" s="574">
        <v>4</v>
      </c>
      <c r="C236" s="574" t="s">
        <v>98</v>
      </c>
      <c r="E236" s="619">
        <f>'4'!G50</f>
        <v>0</v>
      </c>
      <c r="F236" s="578" t="str">
        <f>'4'!B50</f>
        <v>Will any tenants pay parking fees?</v>
      </c>
      <c r="G236" s="578"/>
      <c r="I236" s="584" t="s">
        <v>30</v>
      </c>
    </row>
    <row r="237" spans="1:11" s="574" customFormat="1" x14ac:dyDescent="0.25">
      <c r="A237" s="574">
        <v>236</v>
      </c>
      <c r="B237" s="574">
        <v>4</v>
      </c>
      <c r="C237" s="574" t="s">
        <v>98</v>
      </c>
      <c r="E237" s="619">
        <f>'4'!K50</f>
        <v>0</v>
      </c>
      <c r="F237" s="578" t="str">
        <f>'4'!H50</f>
        <v>If yes, explain the charges:</v>
      </c>
      <c r="G237" s="578"/>
      <c r="I237" s="584" t="s">
        <v>30</v>
      </c>
    </row>
    <row r="238" spans="1:11" s="574" customFormat="1" x14ac:dyDescent="0.25">
      <c r="A238" s="574">
        <v>237</v>
      </c>
      <c r="B238" s="574">
        <v>4</v>
      </c>
      <c r="C238" s="574" t="s">
        <v>98</v>
      </c>
      <c r="E238" s="619">
        <f>'4'!G52</f>
        <v>0</v>
      </c>
      <c r="F238" s="578" t="str">
        <f>'4'!B52</f>
        <v>Local jurisdiction requires less?</v>
      </c>
      <c r="G238" s="578"/>
      <c r="I238" s="584" t="s">
        <v>30</v>
      </c>
    </row>
    <row r="239" spans="1:11" s="574" customFormat="1" x14ac:dyDescent="0.25">
      <c r="A239" s="574">
        <v>238</v>
      </c>
      <c r="B239" s="574">
        <v>4</v>
      </c>
      <c r="C239" s="574" t="s">
        <v>865</v>
      </c>
      <c r="D239" s="607"/>
      <c r="E239" s="619">
        <f>'4'!G57</f>
        <v>0</v>
      </c>
      <c r="F239" s="578" t="str">
        <f>'4'!B57</f>
        <v>Source of Utility Allowance Calculation:</v>
      </c>
      <c r="G239" s="578" t="s">
        <v>930</v>
      </c>
      <c r="I239" s="576" t="s">
        <v>934</v>
      </c>
      <c r="J239" s="574" t="s">
        <v>865</v>
      </c>
    </row>
    <row r="240" spans="1:11" s="574" customFormat="1" x14ac:dyDescent="0.25">
      <c r="A240" s="574">
        <v>239</v>
      </c>
      <c r="B240" s="574">
        <v>4</v>
      </c>
      <c r="C240" s="574" t="s">
        <v>865</v>
      </c>
      <c r="D240" s="607"/>
      <c r="E240" s="619">
        <f>'4'!O57</f>
        <v>0</v>
      </c>
      <c r="F240" s="578" t="str">
        <f>'4'!L57</f>
        <v>Energy Star?</v>
      </c>
      <c r="G240" s="578" t="s">
        <v>1054</v>
      </c>
      <c r="I240" s="576" t="s">
        <v>934</v>
      </c>
      <c r="J240" s="574" t="s">
        <v>865</v>
      </c>
    </row>
    <row r="241" spans="1:11" s="574" customFormat="1" x14ac:dyDescent="0.25">
      <c r="A241" s="574">
        <v>240</v>
      </c>
      <c r="B241" s="574">
        <v>4</v>
      </c>
      <c r="C241" s="574" t="s">
        <v>865</v>
      </c>
      <c r="D241" s="607"/>
      <c r="E241" s="619">
        <f>'4'!F59</f>
        <v>0</v>
      </c>
      <c r="F241" s="578" t="str">
        <f>'4'!D59</f>
        <v>1st type:</v>
      </c>
      <c r="G241" s="578" t="s">
        <v>930</v>
      </c>
      <c r="I241" s="576" t="s">
        <v>934</v>
      </c>
      <c r="J241" s="574" t="s">
        <v>865</v>
      </c>
    </row>
    <row r="242" spans="1:11" s="574" customFormat="1" x14ac:dyDescent="0.25">
      <c r="A242" s="574">
        <v>241</v>
      </c>
      <c r="B242" s="574">
        <v>4</v>
      </c>
      <c r="C242" s="574" t="s">
        <v>865</v>
      </c>
      <c r="D242" s="607"/>
      <c r="E242" s="619">
        <f>'4'!L59</f>
        <v>0</v>
      </c>
      <c r="F242" s="578" t="str">
        <f>'4'!K59</f>
        <v>2nd type:</v>
      </c>
      <c r="G242" s="578" t="s">
        <v>930</v>
      </c>
      <c r="I242" s="576" t="s">
        <v>934</v>
      </c>
      <c r="J242" s="574" t="s">
        <v>865</v>
      </c>
    </row>
    <row r="243" spans="1:11" s="574" customFormat="1" x14ac:dyDescent="0.25">
      <c r="A243" s="574">
        <v>242</v>
      </c>
      <c r="B243" s="574">
        <v>4</v>
      </c>
      <c r="C243" s="574" t="s">
        <v>865</v>
      </c>
      <c r="E243" s="619" t="str">
        <f>'4'!D65</f>
        <v>Electricity</v>
      </c>
      <c r="F243" s="593" t="str">
        <f>'4'!B$65</f>
        <v>Space Heating</v>
      </c>
      <c r="G243" s="608" t="s">
        <v>930</v>
      </c>
      <c r="H243" s="609" t="s">
        <v>243</v>
      </c>
      <c r="I243" s="576" t="s">
        <v>31</v>
      </c>
      <c r="J243" s="574" t="s">
        <v>865</v>
      </c>
      <c r="K243" s="574" t="str">
        <f>IF(E243=0,"",E243)</f>
        <v>Electricity</v>
      </c>
    </row>
    <row r="244" spans="1:11" s="574" customFormat="1" x14ac:dyDescent="0.25">
      <c r="A244" s="574">
        <v>243</v>
      </c>
      <c r="B244" s="574">
        <v>4</v>
      </c>
      <c r="C244" s="574" t="s">
        <v>865</v>
      </c>
      <c r="E244" s="619" t="str">
        <f>'4'!D66</f>
        <v>Electricity</v>
      </c>
      <c r="F244" s="593" t="str">
        <f>'4'!B$66</f>
        <v>Cooking</v>
      </c>
      <c r="G244" s="608" t="s">
        <v>930</v>
      </c>
      <c r="H244" s="609" t="s">
        <v>243</v>
      </c>
      <c r="I244" s="576" t="s">
        <v>31</v>
      </c>
      <c r="J244" s="574" t="s">
        <v>865</v>
      </c>
      <c r="K244" s="574" t="str">
        <f>IF(E244=0,"",E244)</f>
        <v>Electricity</v>
      </c>
    </row>
    <row r="245" spans="1:11" s="574" customFormat="1" x14ac:dyDescent="0.25">
      <c r="A245" s="574">
        <v>244</v>
      </c>
      <c r="B245" s="574">
        <v>4</v>
      </c>
      <c r="C245" s="574" t="s">
        <v>865</v>
      </c>
      <c r="E245" s="619" t="str">
        <f>'4'!D67</f>
        <v>Electricity</v>
      </c>
      <c r="F245" s="593" t="str">
        <f>'4'!B$67</f>
        <v>Lighting</v>
      </c>
      <c r="G245" s="608" t="s">
        <v>930</v>
      </c>
      <c r="H245" s="609" t="s">
        <v>243</v>
      </c>
      <c r="I245" s="576" t="s">
        <v>31</v>
      </c>
      <c r="J245" s="574" t="s">
        <v>865</v>
      </c>
      <c r="K245" s="574" t="str">
        <f>IF(E245=0,"",E245)</f>
        <v>Electricity</v>
      </c>
    </row>
    <row r="246" spans="1:11" s="574" customFormat="1" x14ac:dyDescent="0.25">
      <c r="A246" s="574">
        <v>245</v>
      </c>
      <c r="B246" s="574">
        <v>4</v>
      </c>
      <c r="C246" s="574" t="s">
        <v>865</v>
      </c>
      <c r="E246" s="619" t="str">
        <f>'4'!D68</f>
        <v>Electricity</v>
      </c>
      <c r="F246" s="593" t="str">
        <f>'4'!B$68</f>
        <v>Air Conditioning</v>
      </c>
      <c r="G246" s="608" t="s">
        <v>930</v>
      </c>
      <c r="H246" s="609" t="s">
        <v>243</v>
      </c>
      <c r="I246" s="576" t="s">
        <v>31</v>
      </c>
      <c r="J246" s="574" t="s">
        <v>865</v>
      </c>
      <c r="K246" s="574" t="str">
        <f>IF(E246=0,"",E246)</f>
        <v>Electricity</v>
      </c>
    </row>
    <row r="247" spans="1:11" s="574" customFormat="1" x14ac:dyDescent="0.25">
      <c r="A247" s="574">
        <v>246</v>
      </c>
      <c r="B247" s="574">
        <v>4</v>
      </c>
      <c r="C247" s="574" t="s">
        <v>865</v>
      </c>
      <c r="E247" s="619" t="str">
        <f>'4'!D69</f>
        <v>Electricity</v>
      </c>
      <c r="F247" s="593" t="str">
        <f>'4'!B$69</f>
        <v>Hot Water</v>
      </c>
      <c r="G247" s="608" t="s">
        <v>930</v>
      </c>
      <c r="H247" s="609" t="s">
        <v>243</v>
      </c>
      <c r="I247" s="576" t="s">
        <v>31</v>
      </c>
      <c r="J247" s="574" t="s">
        <v>865</v>
      </c>
      <c r="K247" s="574" t="str">
        <f>IF(E247=0,"",E247)</f>
        <v>Electricity</v>
      </c>
    </row>
    <row r="248" spans="1:11" s="574" customFormat="1" x14ac:dyDescent="0.25">
      <c r="A248" s="574">
        <v>247</v>
      </c>
      <c r="B248" s="574">
        <v>4</v>
      </c>
      <c r="C248" s="574" t="s">
        <v>865</v>
      </c>
      <c r="E248" s="619">
        <f>'4'!D70</f>
        <v>0</v>
      </c>
      <c r="F248" s="593" t="str">
        <f>'4'!B$70</f>
        <v>Water</v>
      </c>
      <c r="G248" s="608" t="s">
        <v>930</v>
      </c>
      <c r="H248" s="609" t="s">
        <v>243</v>
      </c>
      <c r="I248" s="584" t="s">
        <v>1371</v>
      </c>
      <c r="J248" s="574" t="s">
        <v>865</v>
      </c>
    </row>
    <row r="249" spans="1:11" s="574" customFormat="1" x14ac:dyDescent="0.25">
      <c r="A249" s="574">
        <v>248</v>
      </c>
      <c r="B249" s="574">
        <v>4</v>
      </c>
      <c r="C249" s="574" t="s">
        <v>865</v>
      </c>
      <c r="E249" s="619">
        <f>'4'!D71</f>
        <v>0</v>
      </c>
      <c r="F249" s="593" t="str">
        <f>'4'!B$71</f>
        <v>Sewer</v>
      </c>
      <c r="G249" s="608" t="s">
        <v>930</v>
      </c>
      <c r="H249" s="609" t="s">
        <v>243</v>
      </c>
      <c r="I249" s="584" t="s">
        <v>1371</v>
      </c>
      <c r="J249" s="574" t="s">
        <v>865</v>
      </c>
      <c r="K249" s="574" t="str">
        <f t="shared" ref="K249:K257" si="1">IF(E249=0,"",E249)</f>
        <v/>
      </c>
    </row>
    <row r="250" spans="1:11" s="574" customFormat="1" x14ac:dyDescent="0.25">
      <c r="A250" s="574">
        <v>249</v>
      </c>
      <c r="B250" s="574">
        <v>4</v>
      </c>
      <c r="C250" s="574" t="s">
        <v>865</v>
      </c>
      <c r="E250" s="619">
        <f>'4'!D72</f>
        <v>0</v>
      </c>
      <c r="F250" s="593" t="str">
        <f>'4'!B$72</f>
        <v>Trash</v>
      </c>
      <c r="G250" s="608" t="s">
        <v>930</v>
      </c>
      <c r="H250" s="609" t="s">
        <v>243</v>
      </c>
      <c r="I250" s="584" t="s">
        <v>1371</v>
      </c>
      <c r="J250" s="574" t="s">
        <v>865</v>
      </c>
      <c r="K250" s="574" t="str">
        <f t="shared" si="1"/>
        <v/>
      </c>
    </row>
    <row r="251" spans="1:11" s="574" customFormat="1" x14ac:dyDescent="0.25">
      <c r="A251" s="574">
        <v>250</v>
      </c>
      <c r="B251" s="574">
        <v>4</v>
      </c>
      <c r="C251" s="574" t="s">
        <v>865</v>
      </c>
      <c r="E251" s="619" t="e">
        <f>'4'!#REF!</f>
        <v>#REF!</v>
      </c>
      <c r="F251" s="593" t="e">
        <f>'4'!#REF!</f>
        <v>#REF!</v>
      </c>
      <c r="G251" s="608" t="s">
        <v>930</v>
      </c>
      <c r="H251" s="609" t="s">
        <v>243</v>
      </c>
      <c r="I251" s="576" t="s">
        <v>1370</v>
      </c>
      <c r="J251" s="574" t="s">
        <v>865</v>
      </c>
      <c r="K251" s="574" t="e">
        <f t="shared" si="1"/>
        <v>#REF!</v>
      </c>
    </row>
    <row r="252" spans="1:11" s="574" customFormat="1" x14ac:dyDescent="0.25">
      <c r="A252" s="574">
        <v>251</v>
      </c>
      <c r="B252" s="574">
        <v>4</v>
      </c>
      <c r="C252" s="574" t="s">
        <v>865</v>
      </c>
      <c r="E252" s="619">
        <f>'4'!D7</f>
        <v>0</v>
      </c>
      <c r="F252" s="593" t="e">
        <f>'4'!#REF!</f>
        <v>#REF!</v>
      </c>
      <c r="G252" s="608" t="s">
        <v>930</v>
      </c>
      <c r="H252" s="609" t="s">
        <v>243</v>
      </c>
      <c r="I252" s="576" t="s">
        <v>1370</v>
      </c>
      <c r="J252" s="574" t="s">
        <v>865</v>
      </c>
      <c r="K252" s="574" t="str">
        <f t="shared" si="1"/>
        <v/>
      </c>
    </row>
    <row r="253" spans="1:11" s="574" customFormat="1" x14ac:dyDescent="0.25">
      <c r="A253" s="574">
        <v>252</v>
      </c>
      <c r="B253" s="574">
        <v>4</v>
      </c>
      <c r="C253" s="574" t="s">
        <v>865</v>
      </c>
      <c r="E253" s="619">
        <f>'4'!F65</f>
        <v>0</v>
      </c>
      <c r="F253" s="593" t="str">
        <f>'4'!B$65</f>
        <v>Space Heating</v>
      </c>
      <c r="G253" s="608" t="s">
        <v>930</v>
      </c>
      <c r="H253" s="609" t="s">
        <v>866</v>
      </c>
      <c r="I253" s="576" t="s">
        <v>31</v>
      </c>
      <c r="J253" s="574" t="s">
        <v>865</v>
      </c>
      <c r="K253" s="574" t="str">
        <f t="shared" si="1"/>
        <v/>
      </c>
    </row>
    <row r="254" spans="1:11" s="574" customFormat="1" x14ac:dyDescent="0.25">
      <c r="A254" s="574">
        <v>253</v>
      </c>
      <c r="B254" s="574">
        <v>4</v>
      </c>
      <c r="C254" s="574" t="s">
        <v>865</v>
      </c>
      <c r="E254" s="619">
        <f>'4'!F66</f>
        <v>0</v>
      </c>
      <c r="F254" s="593" t="str">
        <f>'4'!B$66</f>
        <v>Cooking</v>
      </c>
      <c r="G254" s="608" t="s">
        <v>930</v>
      </c>
      <c r="H254" s="609" t="s">
        <v>866</v>
      </c>
      <c r="I254" s="576" t="s">
        <v>31</v>
      </c>
      <c r="J254" s="574" t="s">
        <v>865</v>
      </c>
      <c r="K254" s="574" t="str">
        <f t="shared" si="1"/>
        <v/>
      </c>
    </row>
    <row r="255" spans="1:11" s="574" customFormat="1" x14ac:dyDescent="0.25">
      <c r="A255" s="574">
        <v>254</v>
      </c>
      <c r="B255" s="574">
        <v>4</v>
      </c>
      <c r="C255" s="574" t="s">
        <v>865</v>
      </c>
      <c r="E255" s="619">
        <f>'4'!F67</f>
        <v>0</v>
      </c>
      <c r="F255" s="593" t="str">
        <f>'4'!B$67</f>
        <v>Lighting</v>
      </c>
      <c r="G255" s="608" t="s">
        <v>930</v>
      </c>
      <c r="H255" s="609" t="s">
        <v>866</v>
      </c>
      <c r="I255" s="576" t="s">
        <v>31</v>
      </c>
      <c r="J255" s="574" t="s">
        <v>865</v>
      </c>
      <c r="K255" s="574" t="str">
        <f t="shared" si="1"/>
        <v/>
      </c>
    </row>
    <row r="256" spans="1:11" s="574" customFormat="1" x14ac:dyDescent="0.25">
      <c r="A256" s="574">
        <v>255</v>
      </c>
      <c r="B256" s="574">
        <v>4</v>
      </c>
      <c r="C256" s="574" t="s">
        <v>865</v>
      </c>
      <c r="E256" s="619">
        <f>'4'!F68</f>
        <v>0</v>
      </c>
      <c r="F256" s="593" t="str">
        <f>'4'!B$68</f>
        <v>Air Conditioning</v>
      </c>
      <c r="G256" s="608" t="s">
        <v>930</v>
      </c>
      <c r="H256" s="609" t="s">
        <v>866</v>
      </c>
      <c r="I256" s="576" t="s">
        <v>31</v>
      </c>
      <c r="J256" s="574" t="s">
        <v>865</v>
      </c>
      <c r="K256" s="574" t="str">
        <f t="shared" si="1"/>
        <v/>
      </c>
    </row>
    <row r="257" spans="1:12" s="574" customFormat="1" x14ac:dyDescent="0.25">
      <c r="A257" s="574">
        <v>256</v>
      </c>
      <c r="B257" s="574">
        <v>4</v>
      </c>
      <c r="C257" s="574" t="s">
        <v>865</v>
      </c>
      <c r="E257" s="619">
        <f>'4'!F69</f>
        <v>0</v>
      </c>
      <c r="F257" s="593" t="str">
        <f>'4'!B$69</f>
        <v>Hot Water</v>
      </c>
      <c r="G257" s="608" t="s">
        <v>930</v>
      </c>
      <c r="H257" s="609" t="s">
        <v>866</v>
      </c>
      <c r="I257" s="576" t="s">
        <v>31</v>
      </c>
      <c r="J257" s="574" t="s">
        <v>865</v>
      </c>
      <c r="K257" s="574" t="str">
        <f t="shared" si="1"/>
        <v/>
      </c>
    </row>
    <row r="258" spans="1:12" s="574" customFormat="1" x14ac:dyDescent="0.25">
      <c r="A258" s="574">
        <v>257</v>
      </c>
      <c r="B258" s="574">
        <v>4</v>
      </c>
      <c r="C258" s="574" t="s">
        <v>865</v>
      </c>
      <c r="E258" s="619">
        <f>'4'!F70</f>
        <v>0</v>
      </c>
      <c r="F258" s="593" t="str">
        <f>'4'!B$70</f>
        <v>Water</v>
      </c>
      <c r="G258" s="608" t="s">
        <v>930</v>
      </c>
      <c r="H258" s="609" t="s">
        <v>866</v>
      </c>
      <c r="I258" s="584" t="s">
        <v>1371</v>
      </c>
      <c r="J258" s="574" t="s">
        <v>865</v>
      </c>
    </row>
    <row r="259" spans="1:12" s="574" customFormat="1" x14ac:dyDescent="0.25">
      <c r="A259" s="574">
        <v>258</v>
      </c>
      <c r="B259" s="574">
        <v>4</v>
      </c>
      <c r="C259" s="574" t="s">
        <v>865</v>
      </c>
      <c r="E259" s="619">
        <f>'4'!F71</f>
        <v>0</v>
      </c>
      <c r="F259" s="593" t="str">
        <f>'4'!B$71</f>
        <v>Sewer</v>
      </c>
      <c r="G259" s="608" t="s">
        <v>930</v>
      </c>
      <c r="H259" s="609" t="s">
        <v>866</v>
      </c>
      <c r="I259" s="584" t="s">
        <v>1371</v>
      </c>
      <c r="J259" s="574" t="s">
        <v>865</v>
      </c>
    </row>
    <row r="260" spans="1:12" s="574" customFormat="1" x14ac:dyDescent="0.25">
      <c r="A260" s="574">
        <v>259</v>
      </c>
      <c r="B260" s="574">
        <v>4</v>
      </c>
      <c r="C260" s="574" t="s">
        <v>865</v>
      </c>
      <c r="E260" s="619">
        <f>'4'!F72</f>
        <v>0</v>
      </c>
      <c r="F260" s="593" t="str">
        <f>'4'!B$72</f>
        <v>Trash</v>
      </c>
      <c r="G260" s="608" t="s">
        <v>930</v>
      </c>
      <c r="H260" s="609" t="s">
        <v>866</v>
      </c>
      <c r="I260" s="584" t="s">
        <v>1371</v>
      </c>
      <c r="J260" s="574" t="s">
        <v>865</v>
      </c>
    </row>
    <row r="261" spans="1:12" s="574" customFormat="1" x14ac:dyDescent="0.25">
      <c r="A261" s="574">
        <v>260</v>
      </c>
      <c r="B261" s="574">
        <v>4</v>
      </c>
      <c r="C261" s="574" t="s">
        <v>865</v>
      </c>
      <c r="E261" s="619" t="e">
        <f>'4'!#REF!</f>
        <v>#REF!</v>
      </c>
      <c r="F261" s="593" t="e">
        <f>'4'!#REF!</f>
        <v>#REF!</v>
      </c>
      <c r="G261" s="608" t="s">
        <v>930</v>
      </c>
      <c r="H261" s="609" t="s">
        <v>866</v>
      </c>
      <c r="I261" s="576" t="s">
        <v>1370</v>
      </c>
      <c r="J261" s="574" t="s">
        <v>865</v>
      </c>
    </row>
    <row r="262" spans="1:12" s="574" customFormat="1" x14ac:dyDescent="0.25">
      <c r="A262" s="574">
        <v>261</v>
      </c>
      <c r="B262" s="574">
        <v>4</v>
      </c>
      <c r="C262" s="574" t="s">
        <v>865</v>
      </c>
      <c r="E262" s="619" t="e">
        <f>'4'!#REF!</f>
        <v>#REF!</v>
      </c>
      <c r="F262" s="593" t="e">
        <f>'4'!#REF!</f>
        <v>#REF!</v>
      </c>
      <c r="G262" s="608" t="s">
        <v>930</v>
      </c>
      <c r="H262" s="609" t="s">
        <v>866</v>
      </c>
      <c r="I262" s="576" t="s">
        <v>1370</v>
      </c>
      <c r="J262" s="574" t="s">
        <v>865</v>
      </c>
    </row>
    <row r="263" spans="1:12" s="574" customFormat="1" x14ac:dyDescent="0.25">
      <c r="A263" s="574">
        <v>262</v>
      </c>
      <c r="B263" s="574">
        <v>4</v>
      </c>
      <c r="C263" s="574" t="s">
        <v>865</v>
      </c>
      <c r="E263" s="625">
        <f>'4'!I65</f>
        <v>0</v>
      </c>
      <c r="F263" s="593" t="str">
        <f>'4'!B$65</f>
        <v>Space Heating</v>
      </c>
      <c r="G263" s="608" t="s">
        <v>1074</v>
      </c>
      <c r="H263" s="574" t="s">
        <v>152</v>
      </c>
      <c r="I263" s="576" t="s">
        <v>31</v>
      </c>
      <c r="J263" s="574" t="s">
        <v>865</v>
      </c>
      <c r="K263" s="574" t="str">
        <f t="shared" ref="K263:K294" si="2">IF(E263=0,"",E263)</f>
        <v/>
      </c>
      <c r="L263" s="579"/>
    </row>
    <row r="264" spans="1:12" s="574" customFormat="1" x14ac:dyDescent="0.25">
      <c r="A264" s="574">
        <v>263</v>
      </c>
      <c r="B264" s="574">
        <v>4</v>
      </c>
      <c r="C264" s="574" t="s">
        <v>865</v>
      </c>
      <c r="E264" s="625">
        <f>'4'!I66</f>
        <v>0</v>
      </c>
      <c r="F264" s="593" t="str">
        <f>'4'!B$66</f>
        <v>Cooking</v>
      </c>
      <c r="G264" s="608" t="s">
        <v>1074</v>
      </c>
      <c r="H264" s="574" t="s">
        <v>152</v>
      </c>
      <c r="I264" s="576" t="s">
        <v>31</v>
      </c>
      <c r="J264" s="574" t="s">
        <v>865</v>
      </c>
      <c r="K264" s="574" t="str">
        <f t="shared" si="2"/>
        <v/>
      </c>
      <c r="L264" s="579"/>
    </row>
    <row r="265" spans="1:12" s="574" customFormat="1" x14ac:dyDescent="0.25">
      <c r="A265" s="574">
        <v>264</v>
      </c>
      <c r="B265" s="574">
        <v>4</v>
      </c>
      <c r="C265" s="574" t="s">
        <v>865</v>
      </c>
      <c r="E265" s="625">
        <f>'4'!I67</f>
        <v>0</v>
      </c>
      <c r="F265" s="593" t="str">
        <f>'4'!B$67</f>
        <v>Lighting</v>
      </c>
      <c r="G265" s="608" t="s">
        <v>1074</v>
      </c>
      <c r="H265" s="574" t="s">
        <v>152</v>
      </c>
      <c r="I265" s="576" t="s">
        <v>31</v>
      </c>
      <c r="J265" s="574" t="s">
        <v>865</v>
      </c>
      <c r="K265" s="574" t="str">
        <f t="shared" si="2"/>
        <v/>
      </c>
      <c r="L265" s="579"/>
    </row>
    <row r="266" spans="1:12" s="574" customFormat="1" x14ac:dyDescent="0.25">
      <c r="A266" s="574">
        <v>265</v>
      </c>
      <c r="B266" s="574">
        <v>4</v>
      </c>
      <c r="C266" s="574" t="s">
        <v>865</v>
      </c>
      <c r="E266" s="625">
        <f>'4'!I68</f>
        <v>0</v>
      </c>
      <c r="F266" s="593" t="str">
        <f>'4'!B$68</f>
        <v>Air Conditioning</v>
      </c>
      <c r="G266" s="608" t="s">
        <v>1074</v>
      </c>
      <c r="H266" s="574" t="s">
        <v>152</v>
      </c>
      <c r="I266" s="576" t="s">
        <v>31</v>
      </c>
      <c r="J266" s="574" t="s">
        <v>865</v>
      </c>
      <c r="K266" s="574" t="str">
        <f t="shared" si="2"/>
        <v/>
      </c>
      <c r="L266" s="579"/>
    </row>
    <row r="267" spans="1:12" s="574" customFormat="1" x14ac:dyDescent="0.25">
      <c r="A267" s="574">
        <v>266</v>
      </c>
      <c r="B267" s="574">
        <v>4</v>
      </c>
      <c r="C267" s="574" t="s">
        <v>865</v>
      </c>
      <c r="E267" s="625">
        <f>'4'!I69</f>
        <v>0</v>
      </c>
      <c r="F267" s="593" t="str">
        <f>'4'!B$69</f>
        <v>Hot Water</v>
      </c>
      <c r="G267" s="608" t="s">
        <v>1074</v>
      </c>
      <c r="H267" s="574" t="s">
        <v>152</v>
      </c>
      <c r="I267" s="576" t="s">
        <v>31</v>
      </c>
      <c r="J267" s="574" t="s">
        <v>865</v>
      </c>
      <c r="K267" s="574" t="str">
        <f t="shared" si="2"/>
        <v/>
      </c>
      <c r="L267" s="579"/>
    </row>
    <row r="268" spans="1:12" s="574" customFormat="1" x14ac:dyDescent="0.25">
      <c r="A268" s="574">
        <v>267</v>
      </c>
      <c r="B268" s="574">
        <v>4</v>
      </c>
      <c r="C268" s="574" t="s">
        <v>865</v>
      </c>
      <c r="E268" s="625">
        <f>'4'!I70</f>
        <v>0</v>
      </c>
      <c r="F268" s="593" t="str">
        <f>'4'!B$70</f>
        <v>Water</v>
      </c>
      <c r="G268" s="608" t="s">
        <v>1074</v>
      </c>
      <c r="H268" s="574" t="s">
        <v>152</v>
      </c>
      <c r="I268" s="576" t="s">
        <v>31</v>
      </c>
      <c r="J268" s="574" t="s">
        <v>865</v>
      </c>
      <c r="K268" s="574" t="str">
        <f t="shared" si="2"/>
        <v/>
      </c>
      <c r="L268" s="579"/>
    </row>
    <row r="269" spans="1:12" s="574" customFormat="1" x14ac:dyDescent="0.25">
      <c r="A269" s="574">
        <v>268</v>
      </c>
      <c r="B269" s="574">
        <v>4</v>
      </c>
      <c r="C269" s="574" t="s">
        <v>865</v>
      </c>
      <c r="E269" s="625">
        <f>'4'!I71</f>
        <v>0</v>
      </c>
      <c r="F269" s="593" t="str">
        <f>'4'!B$71</f>
        <v>Sewer</v>
      </c>
      <c r="G269" s="608" t="s">
        <v>1074</v>
      </c>
      <c r="H269" s="574" t="s">
        <v>152</v>
      </c>
      <c r="I269" s="576" t="s">
        <v>31</v>
      </c>
      <c r="J269" s="574" t="s">
        <v>865</v>
      </c>
      <c r="K269" s="574" t="str">
        <f t="shared" si="2"/>
        <v/>
      </c>
      <c r="L269" s="579"/>
    </row>
    <row r="270" spans="1:12" s="574" customFormat="1" x14ac:dyDescent="0.25">
      <c r="A270" s="574">
        <v>269</v>
      </c>
      <c r="B270" s="574">
        <v>4</v>
      </c>
      <c r="C270" s="574" t="s">
        <v>865</v>
      </c>
      <c r="E270" s="625">
        <f>'4'!I72</f>
        <v>0</v>
      </c>
      <c r="F270" s="593" t="str">
        <f>'4'!B$72</f>
        <v>Trash</v>
      </c>
      <c r="G270" s="608" t="s">
        <v>1074</v>
      </c>
      <c r="H270" s="574" t="s">
        <v>152</v>
      </c>
      <c r="I270" s="576" t="s">
        <v>31</v>
      </c>
      <c r="J270" s="574" t="s">
        <v>865</v>
      </c>
      <c r="K270" s="574" t="str">
        <f t="shared" si="2"/>
        <v/>
      </c>
      <c r="L270" s="579"/>
    </row>
    <row r="271" spans="1:12" s="574" customFormat="1" x14ac:dyDescent="0.25">
      <c r="A271" s="574">
        <v>270</v>
      </c>
      <c r="B271" s="574">
        <v>4</v>
      </c>
      <c r="C271" s="574" t="s">
        <v>865</v>
      </c>
      <c r="E271" s="625" t="e">
        <f>'4'!#REF!</f>
        <v>#REF!</v>
      </c>
      <c r="F271" s="593" t="e">
        <f>'4'!#REF!</f>
        <v>#REF!</v>
      </c>
      <c r="G271" s="608" t="s">
        <v>1074</v>
      </c>
      <c r="H271" s="574" t="s">
        <v>152</v>
      </c>
      <c r="I271" s="576" t="s">
        <v>31</v>
      </c>
      <c r="J271" s="574" t="s">
        <v>865</v>
      </c>
      <c r="K271" s="574" t="e">
        <f t="shared" si="2"/>
        <v>#REF!</v>
      </c>
      <c r="L271" s="579"/>
    </row>
    <row r="272" spans="1:12" s="574" customFormat="1" x14ac:dyDescent="0.25">
      <c r="A272" s="574">
        <v>271</v>
      </c>
      <c r="B272" s="574">
        <v>4</v>
      </c>
      <c r="C272" s="574" t="s">
        <v>865</v>
      </c>
      <c r="E272" s="625" t="e">
        <f>'4'!#REF!</f>
        <v>#REF!</v>
      </c>
      <c r="F272" s="593" t="e">
        <f>'4'!#REF!</f>
        <v>#REF!</v>
      </c>
      <c r="G272" s="608" t="s">
        <v>1074</v>
      </c>
      <c r="H272" s="574" t="s">
        <v>152</v>
      </c>
      <c r="I272" s="576" t="s">
        <v>31</v>
      </c>
      <c r="J272" s="574" t="s">
        <v>865</v>
      </c>
      <c r="K272" s="574" t="e">
        <f t="shared" si="2"/>
        <v>#REF!</v>
      </c>
      <c r="L272" s="579"/>
    </row>
    <row r="273" spans="1:12" s="574" customFormat="1" x14ac:dyDescent="0.25">
      <c r="A273" s="574">
        <v>272</v>
      </c>
      <c r="B273" s="574">
        <v>4</v>
      </c>
      <c r="C273" s="574" t="s">
        <v>865</v>
      </c>
      <c r="E273" s="625">
        <f>'4'!J65</f>
        <v>0</v>
      </c>
      <c r="F273" s="593" t="str">
        <f>'4'!B$65</f>
        <v>Space Heating</v>
      </c>
      <c r="G273" s="608" t="s">
        <v>1074</v>
      </c>
      <c r="H273" s="574" t="s">
        <v>153</v>
      </c>
      <c r="I273" s="576" t="s">
        <v>31</v>
      </c>
      <c r="J273" s="574" t="s">
        <v>865</v>
      </c>
      <c r="K273" s="574" t="str">
        <f t="shared" si="2"/>
        <v/>
      </c>
      <c r="L273" s="579"/>
    </row>
    <row r="274" spans="1:12" s="574" customFormat="1" x14ac:dyDescent="0.25">
      <c r="A274" s="574">
        <v>273</v>
      </c>
      <c r="B274" s="574">
        <v>4</v>
      </c>
      <c r="C274" s="574" t="s">
        <v>865</v>
      </c>
      <c r="E274" s="625">
        <f>'4'!J66</f>
        <v>0</v>
      </c>
      <c r="F274" s="593" t="str">
        <f>'4'!B$66</f>
        <v>Cooking</v>
      </c>
      <c r="G274" s="608" t="s">
        <v>1074</v>
      </c>
      <c r="H274" s="574" t="s">
        <v>153</v>
      </c>
      <c r="I274" s="576" t="s">
        <v>31</v>
      </c>
      <c r="J274" s="574" t="s">
        <v>865</v>
      </c>
      <c r="K274" s="574" t="str">
        <f t="shared" si="2"/>
        <v/>
      </c>
      <c r="L274" s="579"/>
    </row>
    <row r="275" spans="1:12" s="574" customFormat="1" x14ac:dyDescent="0.25">
      <c r="A275" s="574">
        <v>274</v>
      </c>
      <c r="B275" s="574">
        <v>4</v>
      </c>
      <c r="C275" s="574" t="s">
        <v>865</v>
      </c>
      <c r="E275" s="625">
        <f>'4'!J67</f>
        <v>0</v>
      </c>
      <c r="F275" s="593" t="str">
        <f>'4'!B$67</f>
        <v>Lighting</v>
      </c>
      <c r="G275" s="608" t="s">
        <v>1074</v>
      </c>
      <c r="H275" s="574" t="s">
        <v>153</v>
      </c>
      <c r="I275" s="576" t="s">
        <v>31</v>
      </c>
      <c r="J275" s="574" t="s">
        <v>865</v>
      </c>
      <c r="K275" s="574" t="str">
        <f t="shared" si="2"/>
        <v/>
      </c>
      <c r="L275" s="579"/>
    </row>
    <row r="276" spans="1:12" s="574" customFormat="1" x14ac:dyDescent="0.25">
      <c r="A276" s="574">
        <v>275</v>
      </c>
      <c r="B276" s="574">
        <v>4</v>
      </c>
      <c r="C276" s="574" t="s">
        <v>865</v>
      </c>
      <c r="E276" s="625">
        <f>'4'!J68</f>
        <v>0</v>
      </c>
      <c r="F276" s="593" t="str">
        <f>'4'!B$68</f>
        <v>Air Conditioning</v>
      </c>
      <c r="G276" s="608" t="s">
        <v>1074</v>
      </c>
      <c r="H276" s="574" t="s">
        <v>153</v>
      </c>
      <c r="I276" s="576" t="s">
        <v>31</v>
      </c>
      <c r="J276" s="574" t="s">
        <v>865</v>
      </c>
      <c r="K276" s="574" t="str">
        <f t="shared" si="2"/>
        <v/>
      </c>
      <c r="L276" s="579"/>
    </row>
    <row r="277" spans="1:12" s="574" customFormat="1" x14ac:dyDescent="0.25">
      <c r="A277" s="574">
        <v>276</v>
      </c>
      <c r="B277" s="574">
        <v>4</v>
      </c>
      <c r="C277" s="574" t="s">
        <v>865</v>
      </c>
      <c r="E277" s="625">
        <f>'4'!J69</f>
        <v>0</v>
      </c>
      <c r="F277" s="593" t="str">
        <f>'4'!B$69</f>
        <v>Hot Water</v>
      </c>
      <c r="G277" s="608" t="s">
        <v>1074</v>
      </c>
      <c r="H277" s="574" t="s">
        <v>153</v>
      </c>
      <c r="I277" s="576" t="s">
        <v>31</v>
      </c>
      <c r="J277" s="574" t="s">
        <v>865</v>
      </c>
      <c r="K277" s="574" t="str">
        <f t="shared" si="2"/>
        <v/>
      </c>
      <c r="L277" s="579"/>
    </row>
    <row r="278" spans="1:12" s="574" customFormat="1" x14ac:dyDescent="0.25">
      <c r="A278" s="574">
        <v>277</v>
      </c>
      <c r="B278" s="574">
        <v>4</v>
      </c>
      <c r="C278" s="574" t="s">
        <v>865</v>
      </c>
      <c r="E278" s="625">
        <f>'4'!J70</f>
        <v>0</v>
      </c>
      <c r="F278" s="593" t="str">
        <f>'4'!B$70</f>
        <v>Water</v>
      </c>
      <c r="G278" s="608" t="s">
        <v>1074</v>
      </c>
      <c r="H278" s="574" t="s">
        <v>153</v>
      </c>
      <c r="I278" s="576" t="s">
        <v>31</v>
      </c>
      <c r="J278" s="574" t="s">
        <v>865</v>
      </c>
      <c r="K278" s="574" t="str">
        <f t="shared" si="2"/>
        <v/>
      </c>
      <c r="L278" s="579"/>
    </row>
    <row r="279" spans="1:12" s="574" customFormat="1" x14ac:dyDescent="0.25">
      <c r="A279" s="574">
        <v>278</v>
      </c>
      <c r="B279" s="574">
        <v>4</v>
      </c>
      <c r="C279" s="574" t="s">
        <v>865</v>
      </c>
      <c r="E279" s="625">
        <f>'4'!J71</f>
        <v>0</v>
      </c>
      <c r="F279" s="593" t="str">
        <f>'4'!B$71</f>
        <v>Sewer</v>
      </c>
      <c r="G279" s="608" t="s">
        <v>1074</v>
      </c>
      <c r="H279" s="574" t="s">
        <v>153</v>
      </c>
      <c r="I279" s="576" t="s">
        <v>31</v>
      </c>
      <c r="J279" s="574" t="s">
        <v>865</v>
      </c>
      <c r="K279" s="574" t="str">
        <f t="shared" si="2"/>
        <v/>
      </c>
      <c r="L279" s="579"/>
    </row>
    <row r="280" spans="1:12" s="574" customFormat="1" x14ac:dyDescent="0.25">
      <c r="A280" s="574">
        <v>279</v>
      </c>
      <c r="B280" s="574">
        <v>4</v>
      </c>
      <c r="C280" s="574" t="s">
        <v>865</v>
      </c>
      <c r="E280" s="625">
        <f>'4'!J72</f>
        <v>0</v>
      </c>
      <c r="F280" s="593" t="str">
        <f>'4'!B$72</f>
        <v>Trash</v>
      </c>
      <c r="G280" s="608" t="s">
        <v>1074</v>
      </c>
      <c r="H280" s="574" t="s">
        <v>153</v>
      </c>
      <c r="I280" s="576" t="s">
        <v>31</v>
      </c>
      <c r="J280" s="574" t="s">
        <v>865</v>
      </c>
      <c r="K280" s="574" t="str">
        <f t="shared" si="2"/>
        <v/>
      </c>
      <c r="L280" s="579"/>
    </row>
    <row r="281" spans="1:12" s="574" customFormat="1" x14ac:dyDescent="0.25">
      <c r="A281" s="574">
        <v>280</v>
      </c>
      <c r="B281" s="574">
        <v>4</v>
      </c>
      <c r="C281" s="574" t="s">
        <v>865</v>
      </c>
      <c r="E281" s="625" t="e">
        <f>'4'!#REF!</f>
        <v>#REF!</v>
      </c>
      <c r="F281" s="593" t="e">
        <f>'4'!#REF!</f>
        <v>#REF!</v>
      </c>
      <c r="G281" s="608" t="s">
        <v>1074</v>
      </c>
      <c r="H281" s="574" t="s">
        <v>153</v>
      </c>
      <c r="I281" s="576" t="s">
        <v>31</v>
      </c>
      <c r="J281" s="574" t="s">
        <v>865</v>
      </c>
      <c r="K281" s="574" t="e">
        <f t="shared" si="2"/>
        <v>#REF!</v>
      </c>
      <c r="L281" s="579"/>
    </row>
    <row r="282" spans="1:12" s="574" customFormat="1" x14ac:dyDescent="0.25">
      <c r="A282" s="574">
        <v>281</v>
      </c>
      <c r="B282" s="574">
        <v>4</v>
      </c>
      <c r="C282" s="574" t="s">
        <v>865</v>
      </c>
      <c r="E282" s="625" t="e">
        <f>'4'!#REF!</f>
        <v>#REF!</v>
      </c>
      <c r="F282" s="593" t="e">
        <f>'4'!#REF!</f>
        <v>#REF!</v>
      </c>
      <c r="G282" s="608" t="s">
        <v>1074</v>
      </c>
      <c r="H282" s="574" t="s">
        <v>153</v>
      </c>
      <c r="I282" s="576" t="s">
        <v>31</v>
      </c>
      <c r="J282" s="574" t="s">
        <v>865</v>
      </c>
      <c r="K282" s="574" t="e">
        <f t="shared" si="2"/>
        <v>#REF!</v>
      </c>
      <c r="L282" s="579"/>
    </row>
    <row r="283" spans="1:12" s="574" customFormat="1" x14ac:dyDescent="0.25">
      <c r="A283" s="574">
        <v>282</v>
      </c>
      <c r="B283" s="574">
        <v>4</v>
      </c>
      <c r="C283" s="574" t="s">
        <v>865</v>
      </c>
      <c r="E283" s="625">
        <f>'4'!K65</f>
        <v>0</v>
      </c>
      <c r="F283" s="593" t="str">
        <f>'4'!B$65</f>
        <v>Space Heating</v>
      </c>
      <c r="G283" s="608" t="s">
        <v>1074</v>
      </c>
      <c r="H283" s="574" t="s">
        <v>154</v>
      </c>
      <c r="I283" s="576" t="s">
        <v>31</v>
      </c>
      <c r="J283" s="574" t="s">
        <v>865</v>
      </c>
      <c r="K283" s="574" t="str">
        <f t="shared" si="2"/>
        <v/>
      </c>
      <c r="L283" s="579"/>
    </row>
    <row r="284" spans="1:12" s="574" customFormat="1" x14ac:dyDescent="0.25">
      <c r="A284" s="574">
        <v>283</v>
      </c>
      <c r="B284" s="574">
        <v>4</v>
      </c>
      <c r="C284" s="574" t="s">
        <v>865</v>
      </c>
      <c r="E284" s="625">
        <f>'4'!K66</f>
        <v>0</v>
      </c>
      <c r="F284" s="593" t="str">
        <f>'4'!B$66</f>
        <v>Cooking</v>
      </c>
      <c r="G284" s="608" t="s">
        <v>1074</v>
      </c>
      <c r="H284" s="574" t="s">
        <v>154</v>
      </c>
      <c r="I284" s="576" t="s">
        <v>31</v>
      </c>
      <c r="J284" s="574" t="s">
        <v>865</v>
      </c>
      <c r="K284" s="574" t="str">
        <f t="shared" si="2"/>
        <v/>
      </c>
      <c r="L284" s="579"/>
    </row>
    <row r="285" spans="1:12" s="574" customFormat="1" x14ac:dyDescent="0.25">
      <c r="A285" s="574">
        <v>284</v>
      </c>
      <c r="B285" s="574">
        <v>4</v>
      </c>
      <c r="C285" s="574" t="s">
        <v>865</v>
      </c>
      <c r="E285" s="625">
        <f>'4'!K67</f>
        <v>0</v>
      </c>
      <c r="F285" s="593" t="str">
        <f>'4'!B$67</f>
        <v>Lighting</v>
      </c>
      <c r="G285" s="608" t="s">
        <v>1074</v>
      </c>
      <c r="H285" s="574" t="s">
        <v>154</v>
      </c>
      <c r="I285" s="576" t="s">
        <v>31</v>
      </c>
      <c r="J285" s="574" t="s">
        <v>865</v>
      </c>
      <c r="K285" s="574" t="str">
        <f t="shared" si="2"/>
        <v/>
      </c>
      <c r="L285" s="579"/>
    </row>
    <row r="286" spans="1:12" s="574" customFormat="1" x14ac:dyDescent="0.25">
      <c r="A286" s="574">
        <v>285</v>
      </c>
      <c r="B286" s="574">
        <v>4</v>
      </c>
      <c r="C286" s="574" t="s">
        <v>865</v>
      </c>
      <c r="E286" s="625">
        <f>'4'!K68</f>
        <v>0</v>
      </c>
      <c r="F286" s="593" t="str">
        <f>'4'!B$68</f>
        <v>Air Conditioning</v>
      </c>
      <c r="G286" s="608" t="s">
        <v>1074</v>
      </c>
      <c r="H286" s="574" t="s">
        <v>154</v>
      </c>
      <c r="I286" s="576" t="s">
        <v>31</v>
      </c>
      <c r="J286" s="574" t="s">
        <v>865</v>
      </c>
      <c r="K286" s="574" t="str">
        <f t="shared" si="2"/>
        <v/>
      </c>
      <c r="L286" s="579"/>
    </row>
    <row r="287" spans="1:12" s="574" customFormat="1" x14ac:dyDescent="0.25">
      <c r="A287" s="574">
        <v>286</v>
      </c>
      <c r="B287" s="574">
        <v>4</v>
      </c>
      <c r="C287" s="574" t="s">
        <v>865</v>
      </c>
      <c r="E287" s="625">
        <f>'4'!K69</f>
        <v>0</v>
      </c>
      <c r="F287" s="593" t="str">
        <f>'4'!B$69</f>
        <v>Hot Water</v>
      </c>
      <c r="G287" s="608" t="s">
        <v>1074</v>
      </c>
      <c r="H287" s="574" t="s">
        <v>154</v>
      </c>
      <c r="I287" s="576" t="s">
        <v>31</v>
      </c>
      <c r="J287" s="574" t="s">
        <v>865</v>
      </c>
      <c r="K287" s="574" t="str">
        <f t="shared" si="2"/>
        <v/>
      </c>
      <c r="L287" s="579"/>
    </row>
    <row r="288" spans="1:12" s="574" customFormat="1" x14ac:dyDescent="0.25">
      <c r="A288" s="574">
        <v>287</v>
      </c>
      <c r="B288" s="574">
        <v>4</v>
      </c>
      <c r="C288" s="574" t="s">
        <v>865</v>
      </c>
      <c r="E288" s="625">
        <f>'4'!K70</f>
        <v>0</v>
      </c>
      <c r="F288" s="593" t="str">
        <f>'4'!B$70</f>
        <v>Water</v>
      </c>
      <c r="G288" s="608" t="s">
        <v>1074</v>
      </c>
      <c r="H288" s="574" t="s">
        <v>154</v>
      </c>
      <c r="I288" s="576" t="s">
        <v>31</v>
      </c>
      <c r="J288" s="574" t="s">
        <v>865</v>
      </c>
      <c r="K288" s="574" t="str">
        <f t="shared" si="2"/>
        <v/>
      </c>
      <c r="L288" s="579"/>
    </row>
    <row r="289" spans="1:12" s="574" customFormat="1" x14ac:dyDescent="0.25">
      <c r="A289" s="574">
        <v>288</v>
      </c>
      <c r="B289" s="574">
        <v>4</v>
      </c>
      <c r="C289" s="574" t="s">
        <v>865</v>
      </c>
      <c r="E289" s="625">
        <f>'4'!K71</f>
        <v>0</v>
      </c>
      <c r="F289" s="593" t="str">
        <f>'4'!B$71</f>
        <v>Sewer</v>
      </c>
      <c r="G289" s="608" t="s">
        <v>1074</v>
      </c>
      <c r="H289" s="574" t="s">
        <v>154</v>
      </c>
      <c r="I289" s="576" t="s">
        <v>31</v>
      </c>
      <c r="J289" s="574" t="s">
        <v>865</v>
      </c>
      <c r="K289" s="574" t="str">
        <f t="shared" si="2"/>
        <v/>
      </c>
      <c r="L289" s="579"/>
    </row>
    <row r="290" spans="1:12" s="574" customFormat="1" x14ac:dyDescent="0.25">
      <c r="A290" s="574">
        <v>289</v>
      </c>
      <c r="B290" s="574">
        <v>4</v>
      </c>
      <c r="C290" s="574" t="s">
        <v>865</v>
      </c>
      <c r="E290" s="625">
        <f>'4'!K72</f>
        <v>0</v>
      </c>
      <c r="F290" s="593" t="str">
        <f>'4'!B$72</f>
        <v>Trash</v>
      </c>
      <c r="G290" s="608" t="s">
        <v>1074</v>
      </c>
      <c r="H290" s="574" t="s">
        <v>154</v>
      </c>
      <c r="I290" s="576" t="s">
        <v>31</v>
      </c>
      <c r="J290" s="574" t="s">
        <v>865</v>
      </c>
      <c r="K290" s="574" t="str">
        <f t="shared" si="2"/>
        <v/>
      </c>
      <c r="L290" s="579"/>
    </row>
    <row r="291" spans="1:12" s="574" customFormat="1" x14ac:dyDescent="0.25">
      <c r="A291" s="574">
        <v>290</v>
      </c>
      <c r="B291" s="574">
        <v>4</v>
      </c>
      <c r="C291" s="574" t="s">
        <v>865</v>
      </c>
      <c r="E291" s="625" t="e">
        <f>'4'!#REF!</f>
        <v>#REF!</v>
      </c>
      <c r="F291" s="593" t="e">
        <f>'4'!#REF!</f>
        <v>#REF!</v>
      </c>
      <c r="G291" s="608" t="s">
        <v>1074</v>
      </c>
      <c r="H291" s="574" t="s">
        <v>154</v>
      </c>
      <c r="I291" s="576" t="s">
        <v>31</v>
      </c>
      <c r="J291" s="574" t="s">
        <v>865</v>
      </c>
      <c r="K291" s="574" t="e">
        <f t="shared" si="2"/>
        <v>#REF!</v>
      </c>
      <c r="L291" s="579"/>
    </row>
    <row r="292" spans="1:12" s="574" customFormat="1" x14ac:dyDescent="0.25">
      <c r="A292" s="574">
        <v>291</v>
      </c>
      <c r="B292" s="574">
        <v>4</v>
      </c>
      <c r="C292" s="574" t="s">
        <v>865</v>
      </c>
      <c r="E292" s="625" t="e">
        <f>'4'!#REF!</f>
        <v>#REF!</v>
      </c>
      <c r="F292" s="593" t="e">
        <f>'4'!#REF!</f>
        <v>#REF!</v>
      </c>
      <c r="G292" s="608" t="s">
        <v>1074</v>
      </c>
      <c r="H292" s="574" t="s">
        <v>154</v>
      </c>
      <c r="I292" s="576" t="s">
        <v>31</v>
      </c>
      <c r="J292" s="574" t="s">
        <v>865</v>
      </c>
      <c r="K292" s="574" t="e">
        <f t="shared" si="2"/>
        <v>#REF!</v>
      </c>
      <c r="L292" s="579"/>
    </row>
    <row r="293" spans="1:12" s="574" customFormat="1" x14ac:dyDescent="0.25">
      <c r="A293" s="574">
        <v>292</v>
      </c>
      <c r="B293" s="574">
        <v>4</v>
      </c>
      <c r="C293" s="574" t="s">
        <v>865</v>
      </c>
      <c r="E293" s="625">
        <f>'4'!L65</f>
        <v>0</v>
      </c>
      <c r="F293" s="593" t="str">
        <f>'4'!B$65</f>
        <v>Space Heating</v>
      </c>
      <c r="G293" s="608" t="s">
        <v>1074</v>
      </c>
      <c r="H293" s="574" t="s">
        <v>155</v>
      </c>
      <c r="I293" s="576" t="s">
        <v>31</v>
      </c>
      <c r="J293" s="574" t="s">
        <v>865</v>
      </c>
      <c r="K293" s="574" t="str">
        <f t="shared" si="2"/>
        <v/>
      </c>
      <c r="L293" s="579"/>
    </row>
    <row r="294" spans="1:12" s="574" customFormat="1" x14ac:dyDescent="0.25">
      <c r="A294" s="574">
        <v>293</v>
      </c>
      <c r="B294" s="574">
        <v>4</v>
      </c>
      <c r="C294" s="574" t="s">
        <v>865</v>
      </c>
      <c r="E294" s="625">
        <f>'4'!L66</f>
        <v>0</v>
      </c>
      <c r="F294" s="593" t="str">
        <f>'4'!B$66</f>
        <v>Cooking</v>
      </c>
      <c r="G294" s="608" t="s">
        <v>1074</v>
      </c>
      <c r="H294" s="574" t="s">
        <v>155</v>
      </c>
      <c r="I294" s="576" t="s">
        <v>31</v>
      </c>
      <c r="J294" s="574" t="s">
        <v>865</v>
      </c>
      <c r="K294" s="574" t="str">
        <f t="shared" si="2"/>
        <v/>
      </c>
      <c r="L294" s="579"/>
    </row>
    <row r="295" spans="1:12" s="574" customFormat="1" x14ac:dyDescent="0.25">
      <c r="A295" s="574">
        <v>294</v>
      </c>
      <c r="B295" s="574">
        <v>4</v>
      </c>
      <c r="C295" s="574" t="s">
        <v>865</v>
      </c>
      <c r="E295" s="625">
        <f>'4'!L67</f>
        <v>0</v>
      </c>
      <c r="F295" s="593" t="str">
        <f>'4'!B$67</f>
        <v>Lighting</v>
      </c>
      <c r="G295" s="608" t="s">
        <v>1074</v>
      </c>
      <c r="H295" s="574" t="s">
        <v>155</v>
      </c>
      <c r="I295" s="576" t="s">
        <v>31</v>
      </c>
      <c r="J295" s="574" t="s">
        <v>865</v>
      </c>
      <c r="K295" s="574" t="str">
        <f t="shared" ref="K295:K323" si="3">IF(E295=0,"",E295)</f>
        <v/>
      </c>
      <c r="L295" s="579"/>
    </row>
    <row r="296" spans="1:12" s="574" customFormat="1" x14ac:dyDescent="0.25">
      <c r="A296" s="574">
        <v>295</v>
      </c>
      <c r="B296" s="574">
        <v>4</v>
      </c>
      <c r="C296" s="574" t="s">
        <v>865</v>
      </c>
      <c r="E296" s="625">
        <f>'4'!L68</f>
        <v>0</v>
      </c>
      <c r="F296" s="593" t="str">
        <f>'4'!B$68</f>
        <v>Air Conditioning</v>
      </c>
      <c r="G296" s="608" t="s">
        <v>1074</v>
      </c>
      <c r="H296" s="574" t="s">
        <v>155</v>
      </c>
      <c r="I296" s="576" t="s">
        <v>31</v>
      </c>
      <c r="J296" s="574" t="s">
        <v>865</v>
      </c>
      <c r="K296" s="574" t="str">
        <f t="shared" si="3"/>
        <v/>
      </c>
      <c r="L296" s="579"/>
    </row>
    <row r="297" spans="1:12" s="574" customFormat="1" x14ac:dyDescent="0.25">
      <c r="A297" s="574">
        <v>296</v>
      </c>
      <c r="B297" s="574">
        <v>4</v>
      </c>
      <c r="C297" s="574" t="s">
        <v>865</v>
      </c>
      <c r="E297" s="625">
        <f>'4'!L69</f>
        <v>0</v>
      </c>
      <c r="F297" s="593" t="str">
        <f>'4'!B$69</f>
        <v>Hot Water</v>
      </c>
      <c r="G297" s="608" t="s">
        <v>1074</v>
      </c>
      <c r="H297" s="574" t="s">
        <v>155</v>
      </c>
      <c r="I297" s="576" t="s">
        <v>31</v>
      </c>
      <c r="J297" s="574" t="s">
        <v>865</v>
      </c>
      <c r="K297" s="574" t="str">
        <f t="shared" si="3"/>
        <v/>
      </c>
      <c r="L297" s="579"/>
    </row>
    <row r="298" spans="1:12" s="574" customFormat="1" x14ac:dyDescent="0.25">
      <c r="A298" s="574">
        <v>297</v>
      </c>
      <c r="B298" s="574">
        <v>4</v>
      </c>
      <c r="C298" s="574" t="s">
        <v>865</v>
      </c>
      <c r="E298" s="625">
        <f>'4'!L70</f>
        <v>0</v>
      </c>
      <c r="F298" s="593" t="str">
        <f>'4'!B$70</f>
        <v>Water</v>
      </c>
      <c r="G298" s="608" t="s">
        <v>1074</v>
      </c>
      <c r="H298" s="574" t="s">
        <v>155</v>
      </c>
      <c r="I298" s="576" t="s">
        <v>31</v>
      </c>
      <c r="J298" s="574" t="s">
        <v>865</v>
      </c>
      <c r="K298" s="574" t="str">
        <f t="shared" si="3"/>
        <v/>
      </c>
      <c r="L298" s="579"/>
    </row>
    <row r="299" spans="1:12" s="574" customFormat="1" x14ac:dyDescent="0.25">
      <c r="A299" s="574">
        <v>298</v>
      </c>
      <c r="B299" s="574">
        <v>4</v>
      </c>
      <c r="C299" s="574" t="s">
        <v>865</v>
      </c>
      <c r="E299" s="625">
        <f>'4'!L71</f>
        <v>0</v>
      </c>
      <c r="F299" s="593" t="str">
        <f>'4'!B$71</f>
        <v>Sewer</v>
      </c>
      <c r="G299" s="608" t="s">
        <v>1074</v>
      </c>
      <c r="H299" s="574" t="s">
        <v>155</v>
      </c>
      <c r="I299" s="576" t="s">
        <v>31</v>
      </c>
      <c r="J299" s="574" t="s">
        <v>865</v>
      </c>
      <c r="K299" s="574" t="str">
        <f t="shared" si="3"/>
        <v/>
      </c>
      <c r="L299" s="579"/>
    </row>
    <row r="300" spans="1:12" s="574" customFormat="1" x14ac:dyDescent="0.25">
      <c r="A300" s="574">
        <v>299</v>
      </c>
      <c r="B300" s="574">
        <v>4</v>
      </c>
      <c r="C300" s="574" t="s">
        <v>865</v>
      </c>
      <c r="E300" s="625">
        <f>'4'!L72</f>
        <v>0</v>
      </c>
      <c r="F300" s="593" t="str">
        <f>'4'!B$72</f>
        <v>Trash</v>
      </c>
      <c r="G300" s="608" t="s">
        <v>1074</v>
      </c>
      <c r="H300" s="574" t="s">
        <v>155</v>
      </c>
      <c r="I300" s="576" t="s">
        <v>31</v>
      </c>
      <c r="J300" s="574" t="s">
        <v>865</v>
      </c>
      <c r="K300" s="574" t="str">
        <f t="shared" si="3"/>
        <v/>
      </c>
      <c r="L300" s="579"/>
    </row>
    <row r="301" spans="1:12" s="574" customFormat="1" x14ac:dyDescent="0.25">
      <c r="A301" s="574">
        <v>300</v>
      </c>
      <c r="B301" s="574">
        <v>4</v>
      </c>
      <c r="C301" s="574" t="s">
        <v>865</v>
      </c>
      <c r="E301" s="625" t="e">
        <f>'4'!#REF!</f>
        <v>#REF!</v>
      </c>
      <c r="F301" s="593" t="e">
        <f>'4'!#REF!</f>
        <v>#REF!</v>
      </c>
      <c r="G301" s="608" t="s">
        <v>1074</v>
      </c>
      <c r="H301" s="574" t="s">
        <v>155</v>
      </c>
      <c r="I301" s="576" t="s">
        <v>31</v>
      </c>
      <c r="J301" s="574" t="s">
        <v>865</v>
      </c>
      <c r="K301" s="574" t="e">
        <f t="shared" si="3"/>
        <v>#REF!</v>
      </c>
      <c r="L301" s="579"/>
    </row>
    <row r="302" spans="1:12" s="574" customFormat="1" x14ac:dyDescent="0.25">
      <c r="A302" s="574">
        <v>301</v>
      </c>
      <c r="B302" s="574">
        <v>4</v>
      </c>
      <c r="C302" s="574" t="s">
        <v>865</v>
      </c>
      <c r="E302" s="625" t="e">
        <f>'4'!#REF!</f>
        <v>#REF!</v>
      </c>
      <c r="F302" s="593" t="e">
        <f>'4'!#REF!</f>
        <v>#REF!</v>
      </c>
      <c r="G302" s="608" t="s">
        <v>1074</v>
      </c>
      <c r="H302" s="574" t="s">
        <v>155</v>
      </c>
      <c r="I302" s="576" t="s">
        <v>31</v>
      </c>
      <c r="J302" s="574" t="s">
        <v>865</v>
      </c>
      <c r="K302" s="574" t="e">
        <f t="shared" si="3"/>
        <v>#REF!</v>
      </c>
      <c r="L302" s="579"/>
    </row>
    <row r="303" spans="1:12" s="574" customFormat="1" x14ac:dyDescent="0.25">
      <c r="A303" s="574">
        <v>302</v>
      </c>
      <c r="B303" s="574">
        <v>4</v>
      </c>
      <c r="C303" s="574" t="s">
        <v>865</v>
      </c>
      <c r="E303" s="625">
        <f>'4'!M65</f>
        <v>0</v>
      </c>
      <c r="F303" s="593" t="str">
        <f>'4'!B$65</f>
        <v>Space Heating</v>
      </c>
      <c r="G303" s="608" t="s">
        <v>1074</v>
      </c>
      <c r="H303" s="574" t="s">
        <v>156</v>
      </c>
      <c r="I303" s="576" t="s">
        <v>31</v>
      </c>
      <c r="J303" s="574" t="s">
        <v>865</v>
      </c>
      <c r="K303" s="574" t="str">
        <f t="shared" si="3"/>
        <v/>
      </c>
      <c r="L303" s="579"/>
    </row>
    <row r="304" spans="1:12" s="574" customFormat="1" x14ac:dyDescent="0.25">
      <c r="A304" s="574">
        <v>303</v>
      </c>
      <c r="B304" s="574">
        <v>4</v>
      </c>
      <c r="C304" s="574" t="s">
        <v>865</v>
      </c>
      <c r="E304" s="625">
        <f>'4'!M66</f>
        <v>0</v>
      </c>
      <c r="F304" s="593" t="str">
        <f>'4'!B$66</f>
        <v>Cooking</v>
      </c>
      <c r="G304" s="608" t="s">
        <v>1074</v>
      </c>
      <c r="H304" s="574" t="s">
        <v>156</v>
      </c>
      <c r="I304" s="576" t="s">
        <v>31</v>
      </c>
      <c r="J304" s="574" t="s">
        <v>865</v>
      </c>
      <c r="K304" s="574" t="str">
        <f t="shared" si="3"/>
        <v/>
      </c>
      <c r="L304" s="579"/>
    </row>
    <row r="305" spans="1:12" s="574" customFormat="1" x14ac:dyDescent="0.25">
      <c r="A305" s="574">
        <v>304</v>
      </c>
      <c r="B305" s="574">
        <v>4</v>
      </c>
      <c r="C305" s="574" t="s">
        <v>865</v>
      </c>
      <c r="E305" s="625">
        <f>'4'!M67</f>
        <v>0</v>
      </c>
      <c r="F305" s="593" t="str">
        <f>'4'!B$67</f>
        <v>Lighting</v>
      </c>
      <c r="G305" s="608" t="s">
        <v>1074</v>
      </c>
      <c r="H305" s="574" t="s">
        <v>156</v>
      </c>
      <c r="I305" s="576" t="s">
        <v>31</v>
      </c>
      <c r="J305" s="574" t="s">
        <v>865</v>
      </c>
      <c r="K305" s="574" t="str">
        <f t="shared" si="3"/>
        <v/>
      </c>
      <c r="L305" s="579"/>
    </row>
    <row r="306" spans="1:12" s="574" customFormat="1" x14ac:dyDescent="0.25">
      <c r="A306" s="574">
        <v>305</v>
      </c>
      <c r="B306" s="574">
        <v>4</v>
      </c>
      <c r="C306" s="574" t="s">
        <v>865</v>
      </c>
      <c r="E306" s="625">
        <f>'4'!M68</f>
        <v>0</v>
      </c>
      <c r="F306" s="593" t="str">
        <f>'4'!B$68</f>
        <v>Air Conditioning</v>
      </c>
      <c r="G306" s="608" t="s">
        <v>1074</v>
      </c>
      <c r="H306" s="574" t="s">
        <v>156</v>
      </c>
      <c r="I306" s="576" t="s">
        <v>31</v>
      </c>
      <c r="J306" s="574" t="s">
        <v>865</v>
      </c>
      <c r="K306" s="574" t="str">
        <f t="shared" si="3"/>
        <v/>
      </c>
      <c r="L306" s="579"/>
    </row>
    <row r="307" spans="1:12" s="574" customFormat="1" ht="15" customHeight="1" x14ac:dyDescent="0.25">
      <c r="A307" s="574">
        <v>306</v>
      </c>
      <c r="B307" s="574">
        <v>4</v>
      </c>
      <c r="C307" s="574" t="s">
        <v>865</v>
      </c>
      <c r="E307" s="625">
        <f>'4'!M69</f>
        <v>0</v>
      </c>
      <c r="F307" s="593" t="str">
        <f>'4'!B$69</f>
        <v>Hot Water</v>
      </c>
      <c r="G307" s="608" t="s">
        <v>1074</v>
      </c>
      <c r="H307" s="574" t="s">
        <v>156</v>
      </c>
      <c r="I307" s="576" t="s">
        <v>31</v>
      </c>
      <c r="J307" s="574" t="s">
        <v>865</v>
      </c>
      <c r="K307" s="574" t="str">
        <f t="shared" si="3"/>
        <v/>
      </c>
      <c r="L307" s="579"/>
    </row>
    <row r="308" spans="1:12" s="574" customFormat="1" x14ac:dyDescent="0.25">
      <c r="A308" s="574">
        <v>307</v>
      </c>
      <c r="B308" s="574">
        <v>4</v>
      </c>
      <c r="C308" s="574" t="s">
        <v>865</v>
      </c>
      <c r="E308" s="625">
        <f>'4'!M70</f>
        <v>0</v>
      </c>
      <c r="F308" s="593" t="str">
        <f>'4'!B$70</f>
        <v>Water</v>
      </c>
      <c r="G308" s="608" t="s">
        <v>1074</v>
      </c>
      <c r="H308" s="574" t="s">
        <v>156</v>
      </c>
      <c r="I308" s="576" t="s">
        <v>31</v>
      </c>
      <c r="J308" s="574" t="s">
        <v>865</v>
      </c>
      <c r="K308" s="574" t="str">
        <f t="shared" si="3"/>
        <v/>
      </c>
      <c r="L308" s="579"/>
    </row>
    <row r="309" spans="1:12" s="574" customFormat="1" x14ac:dyDescent="0.25">
      <c r="A309" s="574">
        <v>308</v>
      </c>
      <c r="B309" s="574">
        <v>4</v>
      </c>
      <c r="C309" s="574" t="s">
        <v>865</v>
      </c>
      <c r="E309" s="625">
        <f>'4'!M71</f>
        <v>0</v>
      </c>
      <c r="F309" s="593" t="str">
        <f>'4'!B$71</f>
        <v>Sewer</v>
      </c>
      <c r="G309" s="608" t="s">
        <v>1074</v>
      </c>
      <c r="H309" s="574" t="s">
        <v>156</v>
      </c>
      <c r="I309" s="576" t="s">
        <v>31</v>
      </c>
      <c r="J309" s="574" t="s">
        <v>865</v>
      </c>
      <c r="K309" s="574" t="str">
        <f t="shared" si="3"/>
        <v/>
      </c>
      <c r="L309" s="579"/>
    </row>
    <row r="310" spans="1:12" s="574" customFormat="1" x14ac:dyDescent="0.25">
      <c r="A310" s="574">
        <v>309</v>
      </c>
      <c r="B310" s="574">
        <v>4</v>
      </c>
      <c r="C310" s="574" t="s">
        <v>865</v>
      </c>
      <c r="E310" s="625">
        <f>'4'!M72</f>
        <v>0</v>
      </c>
      <c r="F310" s="593" t="str">
        <f>'4'!B$72</f>
        <v>Trash</v>
      </c>
      <c r="G310" s="608" t="s">
        <v>1074</v>
      </c>
      <c r="H310" s="574" t="s">
        <v>156</v>
      </c>
      <c r="I310" s="576" t="s">
        <v>31</v>
      </c>
      <c r="J310" s="574" t="s">
        <v>865</v>
      </c>
      <c r="K310" s="574" t="str">
        <f t="shared" si="3"/>
        <v/>
      </c>
      <c r="L310" s="579"/>
    </row>
    <row r="311" spans="1:12" s="574" customFormat="1" x14ac:dyDescent="0.25">
      <c r="A311" s="574">
        <v>310</v>
      </c>
      <c r="B311" s="574">
        <v>4</v>
      </c>
      <c r="C311" s="574" t="s">
        <v>865</v>
      </c>
      <c r="E311" s="625" t="e">
        <f>'4'!#REF!</f>
        <v>#REF!</v>
      </c>
      <c r="F311" s="593" t="e">
        <f>'4'!#REF!</f>
        <v>#REF!</v>
      </c>
      <c r="G311" s="608" t="s">
        <v>1074</v>
      </c>
      <c r="H311" s="574" t="s">
        <v>156</v>
      </c>
      <c r="I311" s="576" t="s">
        <v>31</v>
      </c>
      <c r="J311" s="574" t="s">
        <v>865</v>
      </c>
      <c r="K311" s="574" t="e">
        <f t="shared" si="3"/>
        <v>#REF!</v>
      </c>
      <c r="L311" s="579"/>
    </row>
    <row r="312" spans="1:12" s="574" customFormat="1" x14ac:dyDescent="0.25">
      <c r="A312" s="574">
        <v>311</v>
      </c>
      <c r="B312" s="574">
        <v>4</v>
      </c>
      <c r="C312" s="574" t="s">
        <v>865</v>
      </c>
      <c r="E312" s="625" t="e">
        <f>'4'!#REF!</f>
        <v>#REF!</v>
      </c>
      <c r="F312" s="593" t="e">
        <f>'4'!#REF!</f>
        <v>#REF!</v>
      </c>
      <c r="G312" s="608" t="s">
        <v>1074</v>
      </c>
      <c r="H312" s="574" t="s">
        <v>156</v>
      </c>
      <c r="I312" s="576" t="s">
        <v>31</v>
      </c>
      <c r="J312" s="574" t="s">
        <v>865</v>
      </c>
      <c r="K312" s="574" t="e">
        <f t="shared" si="3"/>
        <v>#REF!</v>
      </c>
      <c r="L312" s="579"/>
    </row>
    <row r="313" spans="1:12" s="574" customFormat="1" x14ac:dyDescent="0.25">
      <c r="A313" s="574">
        <v>312</v>
      </c>
      <c r="B313" s="574">
        <v>4</v>
      </c>
      <c r="C313" s="574" t="s">
        <v>865</v>
      </c>
      <c r="E313" s="625">
        <f>'4'!O65</f>
        <v>0</v>
      </c>
      <c r="F313" s="593" t="str">
        <f>'4'!B$65</f>
        <v>Space Heating</v>
      </c>
      <c r="G313" s="608" t="s">
        <v>1074</v>
      </c>
      <c r="H313" s="574" t="s">
        <v>966</v>
      </c>
      <c r="I313" s="576" t="s">
        <v>31</v>
      </c>
      <c r="J313" s="574" t="s">
        <v>865</v>
      </c>
      <c r="K313" s="574" t="str">
        <f t="shared" si="3"/>
        <v/>
      </c>
      <c r="L313" s="579"/>
    </row>
    <row r="314" spans="1:12" s="574" customFormat="1" x14ac:dyDescent="0.25">
      <c r="A314" s="574">
        <v>313</v>
      </c>
      <c r="B314" s="574">
        <v>4</v>
      </c>
      <c r="C314" s="574" t="s">
        <v>865</v>
      </c>
      <c r="E314" s="625">
        <f>'4'!O66</f>
        <v>0</v>
      </c>
      <c r="F314" s="593" t="str">
        <f>'4'!B$66</f>
        <v>Cooking</v>
      </c>
      <c r="G314" s="608" t="s">
        <v>1074</v>
      </c>
      <c r="H314" s="574" t="s">
        <v>966</v>
      </c>
      <c r="I314" s="576" t="s">
        <v>31</v>
      </c>
      <c r="J314" s="574" t="s">
        <v>865</v>
      </c>
      <c r="K314" s="574" t="str">
        <f t="shared" si="3"/>
        <v/>
      </c>
      <c r="L314" s="579"/>
    </row>
    <row r="315" spans="1:12" s="574" customFormat="1" x14ac:dyDescent="0.25">
      <c r="A315" s="574">
        <v>314</v>
      </c>
      <c r="B315" s="574">
        <v>4</v>
      </c>
      <c r="C315" s="574" t="s">
        <v>865</v>
      </c>
      <c r="E315" s="625">
        <f>'4'!O67</f>
        <v>0</v>
      </c>
      <c r="F315" s="593" t="str">
        <f>'4'!B$67</f>
        <v>Lighting</v>
      </c>
      <c r="G315" s="608" t="s">
        <v>1074</v>
      </c>
      <c r="H315" s="574" t="s">
        <v>966</v>
      </c>
      <c r="I315" s="576" t="s">
        <v>31</v>
      </c>
      <c r="J315" s="574" t="s">
        <v>865</v>
      </c>
      <c r="K315" s="574" t="str">
        <f t="shared" si="3"/>
        <v/>
      </c>
      <c r="L315" s="579"/>
    </row>
    <row r="316" spans="1:12" s="574" customFormat="1" x14ac:dyDescent="0.25">
      <c r="A316" s="574">
        <v>315</v>
      </c>
      <c r="B316" s="574">
        <v>4</v>
      </c>
      <c r="C316" s="574" t="s">
        <v>865</v>
      </c>
      <c r="E316" s="625">
        <f>'4'!O68</f>
        <v>0</v>
      </c>
      <c r="F316" s="593" t="str">
        <f>'4'!B$68</f>
        <v>Air Conditioning</v>
      </c>
      <c r="G316" s="608" t="s">
        <v>1074</v>
      </c>
      <c r="H316" s="574" t="s">
        <v>966</v>
      </c>
      <c r="I316" s="576" t="s">
        <v>31</v>
      </c>
      <c r="J316" s="574" t="s">
        <v>865</v>
      </c>
      <c r="K316" s="574" t="str">
        <f t="shared" si="3"/>
        <v/>
      </c>
      <c r="L316" s="579"/>
    </row>
    <row r="317" spans="1:12" s="574" customFormat="1" x14ac:dyDescent="0.25">
      <c r="A317" s="574">
        <v>316</v>
      </c>
      <c r="B317" s="574">
        <v>4</v>
      </c>
      <c r="C317" s="574" t="s">
        <v>865</v>
      </c>
      <c r="E317" s="625">
        <f>'4'!O69</f>
        <v>0</v>
      </c>
      <c r="F317" s="593" t="str">
        <f>'4'!B$69</f>
        <v>Hot Water</v>
      </c>
      <c r="G317" s="608" t="s">
        <v>1074</v>
      </c>
      <c r="H317" s="574" t="s">
        <v>966</v>
      </c>
      <c r="I317" s="576" t="s">
        <v>31</v>
      </c>
      <c r="J317" s="574" t="s">
        <v>865</v>
      </c>
      <c r="K317" s="574" t="str">
        <f t="shared" si="3"/>
        <v/>
      </c>
      <c r="L317" s="579"/>
    </row>
    <row r="318" spans="1:12" s="574" customFormat="1" x14ac:dyDescent="0.25">
      <c r="A318" s="574">
        <v>317</v>
      </c>
      <c r="B318" s="574">
        <v>4</v>
      </c>
      <c r="C318" s="574" t="s">
        <v>865</v>
      </c>
      <c r="E318" s="625">
        <f>'4'!O70</f>
        <v>0</v>
      </c>
      <c r="F318" s="593" t="str">
        <f>'4'!B$70</f>
        <v>Water</v>
      </c>
      <c r="G318" s="608" t="s">
        <v>1074</v>
      </c>
      <c r="H318" s="574" t="s">
        <v>966</v>
      </c>
      <c r="I318" s="576" t="s">
        <v>31</v>
      </c>
      <c r="J318" s="574" t="s">
        <v>865</v>
      </c>
      <c r="K318" s="574" t="str">
        <f t="shared" si="3"/>
        <v/>
      </c>
      <c r="L318" s="579"/>
    </row>
    <row r="319" spans="1:12" s="574" customFormat="1" x14ac:dyDescent="0.25">
      <c r="A319" s="574">
        <v>318</v>
      </c>
      <c r="B319" s="574">
        <v>4</v>
      </c>
      <c r="C319" s="574" t="s">
        <v>865</v>
      </c>
      <c r="E319" s="625">
        <f>'4'!O71</f>
        <v>0</v>
      </c>
      <c r="F319" s="593" t="str">
        <f>'4'!B$71</f>
        <v>Sewer</v>
      </c>
      <c r="G319" s="608" t="s">
        <v>1074</v>
      </c>
      <c r="H319" s="574" t="s">
        <v>966</v>
      </c>
      <c r="I319" s="576" t="s">
        <v>31</v>
      </c>
      <c r="J319" s="574" t="s">
        <v>865</v>
      </c>
      <c r="K319" s="574" t="str">
        <f t="shared" si="3"/>
        <v/>
      </c>
      <c r="L319" s="579"/>
    </row>
    <row r="320" spans="1:12" s="574" customFormat="1" x14ac:dyDescent="0.25">
      <c r="A320" s="574">
        <v>319</v>
      </c>
      <c r="B320" s="574">
        <v>4</v>
      </c>
      <c r="C320" s="574" t="s">
        <v>865</v>
      </c>
      <c r="E320" s="625">
        <f>'4'!O72</f>
        <v>0</v>
      </c>
      <c r="F320" s="593" t="str">
        <f>'4'!B$72</f>
        <v>Trash</v>
      </c>
      <c r="G320" s="608" t="s">
        <v>1074</v>
      </c>
      <c r="H320" s="574" t="s">
        <v>966</v>
      </c>
      <c r="I320" s="576" t="s">
        <v>31</v>
      </c>
      <c r="J320" s="574" t="s">
        <v>865</v>
      </c>
      <c r="K320" s="574" t="str">
        <f t="shared" si="3"/>
        <v/>
      </c>
      <c r="L320" s="579"/>
    </row>
    <row r="321" spans="1:12" s="574" customFormat="1" x14ac:dyDescent="0.25">
      <c r="A321" s="574">
        <v>320</v>
      </c>
      <c r="B321" s="574">
        <v>4</v>
      </c>
      <c r="C321" s="574" t="s">
        <v>865</v>
      </c>
      <c r="E321" s="625" t="e">
        <f>'4'!#REF!</f>
        <v>#REF!</v>
      </c>
      <c r="F321" s="593" t="e">
        <f>'4'!#REF!</f>
        <v>#REF!</v>
      </c>
      <c r="G321" s="608" t="s">
        <v>1074</v>
      </c>
      <c r="H321" s="574" t="s">
        <v>966</v>
      </c>
      <c r="I321" s="576" t="s">
        <v>31</v>
      </c>
      <c r="J321" s="574" t="s">
        <v>865</v>
      </c>
      <c r="K321" s="574" t="e">
        <f t="shared" si="3"/>
        <v>#REF!</v>
      </c>
      <c r="L321" s="579"/>
    </row>
    <row r="322" spans="1:12" s="574" customFormat="1" x14ac:dyDescent="0.25">
      <c r="A322" s="574">
        <v>321</v>
      </c>
      <c r="B322" s="574">
        <v>4</v>
      </c>
      <c r="C322" s="574" t="s">
        <v>865</v>
      </c>
      <c r="E322" s="625" t="e">
        <f>'4'!#REF!</f>
        <v>#REF!</v>
      </c>
      <c r="F322" s="593" t="e">
        <f>'4'!#REF!</f>
        <v>#REF!</v>
      </c>
      <c r="G322" s="608" t="s">
        <v>1074</v>
      </c>
      <c r="H322" s="574" t="s">
        <v>966</v>
      </c>
      <c r="I322" s="576" t="s">
        <v>31</v>
      </c>
      <c r="J322" s="574" t="s">
        <v>865</v>
      </c>
      <c r="K322" s="574" t="e">
        <f t="shared" si="3"/>
        <v>#REF!</v>
      </c>
      <c r="L322" s="579"/>
    </row>
    <row r="323" spans="1:12" s="574" customFormat="1" x14ac:dyDescent="0.25">
      <c r="A323" s="574">
        <v>322</v>
      </c>
      <c r="B323" s="574">
        <v>4</v>
      </c>
      <c r="C323" s="574" t="s">
        <v>865</v>
      </c>
      <c r="E323" s="625">
        <f>'4'!G73</f>
        <v>0</v>
      </c>
      <c r="F323" s="593" t="str">
        <f>'4'!B73</f>
        <v>Electric and/or Natural Gas Base Charge</v>
      </c>
      <c r="G323" s="608" t="s">
        <v>1074</v>
      </c>
      <c r="H323" s="609"/>
      <c r="I323" s="576" t="s">
        <v>934</v>
      </c>
      <c r="J323" s="574" t="s">
        <v>865</v>
      </c>
      <c r="K323" s="574" t="str">
        <f t="shared" si="3"/>
        <v/>
      </c>
    </row>
    <row r="324" spans="1:12" s="574" customFormat="1" x14ac:dyDescent="0.25">
      <c r="A324" s="574">
        <v>323</v>
      </c>
      <c r="B324" s="574">
        <v>5</v>
      </c>
      <c r="C324" s="574" t="s">
        <v>860</v>
      </c>
      <c r="E324" s="619">
        <f>'5'!N5</f>
        <v>0</v>
      </c>
      <c r="F324" s="578" t="str">
        <f>'5'!B5</f>
        <v>Has the proposed development received a prior award of LIHTCs?</v>
      </c>
      <c r="G324" s="578"/>
      <c r="I324" s="584" t="s">
        <v>30</v>
      </c>
    </row>
    <row r="325" spans="1:12" s="574" customFormat="1" x14ac:dyDescent="0.25">
      <c r="A325" s="574">
        <v>324</v>
      </c>
      <c r="B325" s="574">
        <v>5</v>
      </c>
      <c r="C325" s="574" t="s">
        <v>860</v>
      </c>
      <c r="E325" s="619">
        <f>'5'!K5</f>
        <v>0</v>
      </c>
      <c r="F325" s="580" t="str">
        <f>'5'!I5</f>
        <v>Previous ID #</v>
      </c>
      <c r="G325" s="580"/>
      <c r="I325" s="584" t="s">
        <v>30</v>
      </c>
    </row>
    <row r="326" spans="1:12" s="574" customFormat="1" x14ac:dyDescent="0.25">
      <c r="A326" s="574">
        <v>325</v>
      </c>
      <c r="B326" s="574">
        <v>5</v>
      </c>
      <c r="C326" s="574" t="s">
        <v>860</v>
      </c>
      <c r="E326" s="621">
        <f>'5'!K7</f>
        <v>0</v>
      </c>
      <c r="F326" s="588" t="str">
        <f>'5'!B7</f>
        <v>If yes, what was the date of allocation?</v>
      </c>
      <c r="G326" s="588"/>
      <c r="I326" s="584" t="s">
        <v>30</v>
      </c>
    </row>
    <row r="327" spans="1:12" s="574" customFormat="1" x14ac:dyDescent="0.25">
      <c r="A327" s="574">
        <v>326</v>
      </c>
      <c r="B327" s="574">
        <v>5</v>
      </c>
      <c r="C327" s="574" t="s">
        <v>860</v>
      </c>
      <c r="E327" s="619">
        <f>'5'!N8</f>
        <v>0</v>
      </c>
      <c r="F327" s="588" t="str">
        <f>'5'!B8</f>
        <v>If yes, is the development still under the initial LIHTC compliance period?</v>
      </c>
      <c r="G327" s="588"/>
      <c r="I327" s="584" t="s">
        <v>30</v>
      </c>
    </row>
    <row r="328" spans="1:12" s="574" customFormat="1" x14ac:dyDescent="0.25">
      <c r="A328" s="574">
        <v>327</v>
      </c>
      <c r="B328" s="574">
        <v>5</v>
      </c>
      <c r="C328" s="574" t="s">
        <v>860</v>
      </c>
      <c r="E328" s="619">
        <f>'5'!N10</f>
        <v>0</v>
      </c>
      <c r="F328" s="578" t="str">
        <f>'5'!B10</f>
        <v>Has the proposed development received a prior award of Tax-Exempt Bonds?</v>
      </c>
      <c r="G328" s="578"/>
      <c r="I328" s="584" t="s">
        <v>30</v>
      </c>
    </row>
    <row r="329" spans="1:12" s="574" customFormat="1" x14ac:dyDescent="0.25">
      <c r="A329" s="574">
        <v>328</v>
      </c>
      <c r="B329" s="574">
        <v>5</v>
      </c>
      <c r="C329" s="574" t="s">
        <v>860</v>
      </c>
      <c r="E329" s="619">
        <f>'5'!K10</f>
        <v>0</v>
      </c>
      <c r="F329" s="580" t="str">
        <f>'5'!J10</f>
        <v>ID #</v>
      </c>
      <c r="G329" s="580"/>
      <c r="I329" s="584" t="s">
        <v>30</v>
      </c>
    </row>
    <row r="330" spans="1:12" s="574" customFormat="1" x14ac:dyDescent="0.25">
      <c r="A330" s="574">
        <v>329</v>
      </c>
      <c r="B330" s="574">
        <v>5</v>
      </c>
      <c r="C330" s="574" t="s">
        <v>860</v>
      </c>
      <c r="E330" s="621">
        <f>'5'!K12</f>
        <v>0</v>
      </c>
      <c r="F330" s="588" t="str">
        <f>'5'!B12</f>
        <v>If yes, what was the date of the bond issuance?</v>
      </c>
      <c r="G330" s="588"/>
      <c r="I330" s="584" t="s">
        <v>30</v>
      </c>
    </row>
    <row r="331" spans="1:12" s="574" customFormat="1" x14ac:dyDescent="0.25">
      <c r="A331" s="574">
        <v>330</v>
      </c>
      <c r="B331" s="574">
        <v>5</v>
      </c>
      <c r="C331" s="574" t="s">
        <v>860</v>
      </c>
      <c r="E331" s="619">
        <f>'5'!N13</f>
        <v>0</v>
      </c>
      <c r="F331" s="588" t="str">
        <f>'5'!B13</f>
        <v>If yes, is the development still under the initial Tax-Exempt Bond compliance period?</v>
      </c>
      <c r="G331" s="588"/>
      <c r="I331" s="584" t="s">
        <v>30</v>
      </c>
    </row>
    <row r="332" spans="1:12" s="574" customFormat="1" x14ac:dyDescent="0.25">
      <c r="A332" s="574">
        <v>331</v>
      </c>
      <c r="B332" s="574">
        <v>5</v>
      </c>
      <c r="C332" s="574" t="s">
        <v>860</v>
      </c>
      <c r="E332" s="619">
        <f>'5'!E16</f>
        <v>0</v>
      </c>
      <c r="F332" s="578" t="str">
        <f>'5'!B16</f>
        <v># of Residential Buildings:</v>
      </c>
      <c r="G332" s="578"/>
      <c r="I332" s="584" t="s">
        <v>30</v>
      </c>
      <c r="K332" s="574" t="str">
        <f>IF(E332=0,"",E332)</f>
        <v/>
      </c>
    </row>
    <row r="333" spans="1:12" s="574" customFormat="1" x14ac:dyDescent="0.25">
      <c r="A333" s="574">
        <v>332</v>
      </c>
      <c r="B333" s="574">
        <v>5</v>
      </c>
      <c r="C333" s="574" t="s">
        <v>860</v>
      </c>
      <c r="E333" s="619">
        <f>'5'!K16</f>
        <v>0</v>
      </c>
      <c r="F333" s="578" t="str">
        <f>'5'!G16</f>
        <v># of Non Residential Buildings:</v>
      </c>
      <c r="G333" s="578"/>
      <c r="I333" s="584" t="s">
        <v>30</v>
      </c>
    </row>
    <row r="334" spans="1:12" s="574" customFormat="1" x14ac:dyDescent="0.25">
      <c r="A334" s="574">
        <v>333</v>
      </c>
      <c r="B334" s="574">
        <v>5</v>
      </c>
      <c r="C334" s="574" t="s">
        <v>860</v>
      </c>
      <c r="E334" s="619">
        <f>'5'!O16</f>
        <v>0</v>
      </c>
      <c r="F334" s="578" t="str">
        <f>'5'!M16</f>
        <v>Total Buildings:</v>
      </c>
      <c r="G334" s="578" t="s">
        <v>1058</v>
      </c>
      <c r="I334" s="584" t="s">
        <v>31</v>
      </c>
      <c r="J334" s="576" t="s">
        <v>1076</v>
      </c>
    </row>
    <row r="335" spans="1:12" s="574" customFormat="1" x14ac:dyDescent="0.25">
      <c r="A335" s="574">
        <v>334</v>
      </c>
      <c r="B335" s="574">
        <v>5</v>
      </c>
      <c r="C335" s="574" t="s">
        <v>860</v>
      </c>
      <c r="E335" s="619">
        <f>'5'!N18</f>
        <v>0</v>
      </c>
      <c r="F335" s="575" t="str">
        <f>'5'!F18</f>
        <v>Owned by the same entity for Federal Income Tax Purposes?</v>
      </c>
      <c r="G335" s="575"/>
      <c r="I335" s="584" t="s">
        <v>30</v>
      </c>
    </row>
    <row r="336" spans="1:12" s="574" customFormat="1" x14ac:dyDescent="0.25">
      <c r="A336" s="574">
        <v>335</v>
      </c>
      <c r="B336" s="574">
        <v>5</v>
      </c>
      <c r="C336" s="574" t="s">
        <v>860</v>
      </c>
      <c r="E336" s="619">
        <f>'5'!N20</f>
        <v>0</v>
      </c>
      <c r="F336" s="575" t="str">
        <f>'5'!F20</f>
        <v>Located on the same tract of land?</v>
      </c>
      <c r="G336" s="575"/>
      <c r="I336" s="584" t="s">
        <v>30</v>
      </c>
    </row>
    <row r="337" spans="1:11" s="574" customFormat="1" x14ac:dyDescent="0.25">
      <c r="A337" s="574">
        <v>336</v>
      </c>
      <c r="B337" s="574">
        <v>5</v>
      </c>
      <c r="C337" s="574" t="s">
        <v>860</v>
      </c>
      <c r="E337" s="619">
        <f>'5'!N22</f>
        <v>0</v>
      </c>
      <c r="F337" s="575" t="str">
        <f>'5'!F22</f>
        <v>Financed pursuant to a common plan of financing?</v>
      </c>
      <c r="G337" s="575"/>
      <c r="I337" s="584" t="s">
        <v>30</v>
      </c>
    </row>
    <row r="338" spans="1:11" s="574" customFormat="1" x14ac:dyDescent="0.25">
      <c r="A338" s="574">
        <v>337</v>
      </c>
      <c r="B338" s="574">
        <v>5</v>
      </c>
      <c r="C338" s="574" t="s">
        <v>860</v>
      </c>
      <c r="E338" s="619">
        <f>'5'!G24</f>
        <v>0</v>
      </c>
      <c r="F338" s="578" t="str">
        <f>'5'!B24</f>
        <v>List commercial facilities other than tenant use:</v>
      </c>
      <c r="G338" s="578"/>
      <c r="I338" s="584" t="s">
        <v>30</v>
      </c>
    </row>
    <row r="339" spans="1:11" s="574" customFormat="1" x14ac:dyDescent="0.25">
      <c r="A339" s="574">
        <v>338</v>
      </c>
      <c r="B339" s="574">
        <v>5</v>
      </c>
      <c r="C339" s="574" t="s">
        <v>860</v>
      </c>
      <c r="E339" s="619">
        <f>'5'!H27</f>
        <v>0</v>
      </c>
      <c r="F339" s="578" t="str">
        <f>'5'!B27</f>
        <v>Are all of the buildings currently under control?</v>
      </c>
      <c r="G339" s="578"/>
      <c r="I339" s="584" t="s">
        <v>30</v>
      </c>
    </row>
    <row r="340" spans="1:11" s="574" customFormat="1" x14ac:dyDescent="0.25">
      <c r="A340" s="574">
        <v>339</v>
      </c>
      <c r="B340" s="574">
        <v>5</v>
      </c>
      <c r="C340" s="574" t="s">
        <v>860</v>
      </c>
      <c r="E340" s="619">
        <f>'5'!P27</f>
        <v>0</v>
      </c>
      <c r="F340" s="578" t="str">
        <f>'5'!K27</f>
        <v xml:space="preserve">        If no, how many buildings are under control?</v>
      </c>
      <c r="G340" s="578"/>
      <c r="I340" s="584" t="s">
        <v>30</v>
      </c>
    </row>
    <row r="341" spans="1:11" s="574" customFormat="1" x14ac:dyDescent="0.25">
      <c r="A341" s="574">
        <v>340</v>
      </c>
      <c r="B341" s="574">
        <v>5</v>
      </c>
      <c r="C341" s="574" t="s">
        <v>860</v>
      </c>
      <c r="E341" s="621">
        <f>'5'!G29</f>
        <v>0</v>
      </c>
      <c r="F341" s="578" t="str">
        <f>'5'!B29</f>
        <v>When will the rest of the buildings be under control?</v>
      </c>
      <c r="G341" s="578"/>
      <c r="I341" s="584" t="s">
        <v>30</v>
      </c>
    </row>
    <row r="342" spans="1:11" s="574" customFormat="1" x14ac:dyDescent="0.25">
      <c r="A342" s="574">
        <v>341</v>
      </c>
      <c r="B342" s="574">
        <v>5</v>
      </c>
      <c r="C342" s="574" t="s">
        <v>860</v>
      </c>
      <c r="E342" s="619">
        <f>'5'!P29</f>
        <v>0</v>
      </c>
      <c r="F342" s="578" t="str">
        <f>'5'!L29</f>
        <v xml:space="preserve">   How many buildings will be acquired?</v>
      </c>
      <c r="G342" s="578"/>
      <c r="I342" s="584" t="s">
        <v>30</v>
      </c>
    </row>
    <row r="343" spans="1:11" s="574" customFormat="1" x14ac:dyDescent="0.25">
      <c r="A343" s="574">
        <v>342</v>
      </c>
      <c r="B343" s="574">
        <v>5</v>
      </c>
      <c r="C343" s="574" t="s">
        <v>860</v>
      </c>
      <c r="E343" s="618">
        <f>'5'!L31</f>
        <v>0</v>
      </c>
      <c r="F343" s="578" t="str">
        <f>'5'!B31</f>
        <v>Building(s) acquired or to be acquired from:</v>
      </c>
      <c r="G343" s="578"/>
      <c r="I343" s="584" t="s">
        <v>30</v>
      </c>
    </row>
    <row r="344" spans="1:11" s="574" customFormat="1" x14ac:dyDescent="0.25">
      <c r="A344" s="574">
        <v>343</v>
      </c>
      <c r="B344" s="574">
        <v>5</v>
      </c>
      <c r="C344" s="574" t="s">
        <v>860</v>
      </c>
      <c r="E344" s="619">
        <f>'5'!L33</f>
        <v>0</v>
      </c>
      <c r="F344" s="578" t="str">
        <f>'5'!B33</f>
        <v>Building(s) acquired/to be acquired from a Related Party, determined with reference to:</v>
      </c>
      <c r="G344" s="578"/>
      <c r="I344" s="584" t="s">
        <v>30</v>
      </c>
    </row>
    <row r="345" spans="1:11" s="574" customFormat="1" x14ac:dyDescent="0.25">
      <c r="A345" s="574">
        <v>344</v>
      </c>
      <c r="B345" s="574">
        <v>5</v>
      </c>
      <c r="C345" s="574" t="s">
        <v>860</v>
      </c>
      <c r="E345" s="619">
        <f>'5'!D38</f>
        <v>0</v>
      </c>
      <c r="F345" s="578" t="str">
        <f>'5'!B38</f>
        <v>Name of Agency:</v>
      </c>
      <c r="G345" s="578"/>
      <c r="I345" s="584" t="s">
        <v>30</v>
      </c>
    </row>
    <row r="346" spans="1:11" s="574" customFormat="1" x14ac:dyDescent="0.25">
      <c r="A346" s="574">
        <v>345</v>
      </c>
      <c r="B346" s="574">
        <v>5</v>
      </c>
      <c r="C346" s="574" t="s">
        <v>860</v>
      </c>
      <c r="E346" s="621">
        <f>'5'!D40</f>
        <v>0</v>
      </c>
      <c r="F346" s="578" t="str">
        <f>'5'!B40</f>
        <v>Date:</v>
      </c>
      <c r="G346" s="578"/>
      <c r="I346" s="584" t="s">
        <v>30</v>
      </c>
    </row>
    <row r="347" spans="1:11" s="574" customFormat="1" x14ac:dyDescent="0.25">
      <c r="A347" s="574">
        <v>346</v>
      </c>
      <c r="B347" s="574">
        <v>5</v>
      </c>
      <c r="C347" s="574" t="s">
        <v>860</v>
      </c>
      <c r="E347" s="620">
        <f>'5'!D42</f>
        <v>0</v>
      </c>
      <c r="F347" s="578" t="str">
        <f>'5'!B42</f>
        <v>Amount:</v>
      </c>
      <c r="G347" s="578"/>
      <c r="I347" s="584" t="s">
        <v>30</v>
      </c>
    </row>
    <row r="348" spans="1:11" s="574" customFormat="1" x14ac:dyDescent="0.25">
      <c r="A348" s="574">
        <v>347</v>
      </c>
      <c r="B348" s="574">
        <v>5</v>
      </c>
      <c r="C348" s="574" t="s">
        <v>860</v>
      </c>
      <c r="E348" s="619">
        <f>'5'!N44</f>
        <v>0</v>
      </c>
      <c r="F348" s="578" t="str">
        <f>'5'!B44</f>
        <v>Has or will a waiver of the 10-year holding requirement be requested from the Department of Treasury?</v>
      </c>
      <c r="G348" s="578"/>
      <c r="I348" s="584" t="s">
        <v>30</v>
      </c>
    </row>
    <row r="349" spans="1:11" s="574" customFormat="1" x14ac:dyDescent="0.25">
      <c r="A349" s="574">
        <v>348</v>
      </c>
      <c r="B349" s="574">
        <v>5</v>
      </c>
      <c r="C349" s="574" t="s">
        <v>860</v>
      </c>
      <c r="E349" s="619">
        <f>'5'!N47</f>
        <v>0</v>
      </c>
      <c r="F349" s="578" t="str">
        <f>'5'!B46</f>
        <v>Does the development preserve assisted low-income housing that due to mortgage prepayments, foreclosure, or</v>
      </c>
      <c r="G349" s="578"/>
      <c r="I349" s="584" t="s">
        <v>30</v>
      </c>
    </row>
    <row r="350" spans="1:11" s="574" customFormat="1" x14ac:dyDescent="0.25">
      <c r="A350" s="574">
        <v>349</v>
      </c>
      <c r="B350" s="574">
        <v>5</v>
      </c>
      <c r="C350" s="574" t="s">
        <v>860</v>
      </c>
      <c r="E350" s="619">
        <f>'5'!N51</f>
        <v>0</v>
      </c>
      <c r="F350" s="578" t="str">
        <f>'5'!B50</f>
        <v>Has or will the development be acquired from an insured depository institution in default or from a receiver or</v>
      </c>
      <c r="G350" s="578"/>
      <c r="I350" s="584" t="s">
        <v>30</v>
      </c>
    </row>
    <row r="351" spans="1:11" s="574" customFormat="1" x14ac:dyDescent="0.25">
      <c r="A351" s="574">
        <v>350</v>
      </c>
      <c r="B351" s="574">
        <v>5</v>
      </c>
      <c r="C351" s="574" t="s">
        <v>860</v>
      </c>
      <c r="E351" s="619">
        <f>'5'!N60</f>
        <v>0</v>
      </c>
      <c r="F351" s="578" t="str">
        <f>'5'!B60</f>
        <v xml:space="preserve">Is there currently any project-based rental assistance on the development? </v>
      </c>
      <c r="G351" s="578" t="s">
        <v>1054</v>
      </c>
      <c r="I351" s="584" t="s">
        <v>31</v>
      </c>
      <c r="J351" s="574" t="s">
        <v>1077</v>
      </c>
      <c r="K351" s="574" t="str">
        <f>IF(E351="x",1,IF(E351="Yes",1,""))</f>
        <v/>
      </c>
    </row>
    <row r="352" spans="1:11" s="574" customFormat="1" x14ac:dyDescent="0.25">
      <c r="A352" s="574">
        <v>351</v>
      </c>
      <c r="B352" s="574">
        <v>5</v>
      </c>
      <c r="C352" s="574" t="s">
        <v>860</v>
      </c>
      <c r="E352" s="619">
        <f>'5'!H62</f>
        <v>0</v>
      </c>
      <c r="F352" s="578" t="str">
        <f>'5'!I62</f>
        <v xml:space="preserve"> Project Based Section 8</v>
      </c>
      <c r="G352" s="578" t="s">
        <v>1054</v>
      </c>
      <c r="I352" s="584" t="s">
        <v>31</v>
      </c>
      <c r="J352" s="574" t="s">
        <v>1077</v>
      </c>
      <c r="K352" s="574" t="str">
        <f>IF(E352="x",1,IF(E352="Yes",1,""))</f>
        <v/>
      </c>
    </row>
    <row r="353" spans="1:11" s="574" customFormat="1" x14ac:dyDescent="0.25">
      <c r="A353" s="574">
        <v>352</v>
      </c>
      <c r="B353" s="574">
        <v>5</v>
      </c>
      <c r="C353" s="574" t="s">
        <v>860</v>
      </c>
      <c r="E353" s="619">
        <f>'5'!H64</f>
        <v>0</v>
      </c>
      <c r="F353" s="580" t="str">
        <f>'5'!I64</f>
        <v xml:space="preserve"> HUD rental assistance. ID HUD type:</v>
      </c>
      <c r="G353" s="580" t="s">
        <v>1054</v>
      </c>
      <c r="I353" s="584" t="s">
        <v>934</v>
      </c>
      <c r="J353" s="574" t="s">
        <v>1077</v>
      </c>
    </row>
    <row r="354" spans="1:11" s="574" customFormat="1" x14ac:dyDescent="0.25">
      <c r="A354" s="574">
        <v>353</v>
      </c>
      <c r="B354" s="574">
        <v>5</v>
      </c>
      <c r="C354" s="574" t="s">
        <v>860</v>
      </c>
      <c r="E354" s="619">
        <f>'5'!M64</f>
        <v>0</v>
      </c>
      <c r="F354" s="578" t="str">
        <f>'5'!I64</f>
        <v xml:space="preserve"> HUD rental assistance. ID HUD type:</v>
      </c>
      <c r="G354" s="578" t="s">
        <v>930</v>
      </c>
      <c r="I354" s="576" t="s">
        <v>31</v>
      </c>
      <c r="J354" s="574" t="s">
        <v>1077</v>
      </c>
      <c r="K354" s="574" t="str">
        <f>IF(E354=0,"",E354)</f>
        <v/>
      </c>
    </row>
    <row r="355" spans="1:11" s="574" customFormat="1" x14ac:dyDescent="0.25">
      <c r="A355" s="574">
        <v>354</v>
      </c>
      <c r="B355" s="574">
        <v>5</v>
      </c>
      <c r="C355" s="574" t="s">
        <v>860</v>
      </c>
      <c r="E355" s="619">
        <f>'5'!H66</f>
        <v>0</v>
      </c>
      <c r="F355" s="578" t="str">
        <f>'5'!I66</f>
        <v xml:space="preserve"> RDA rental assistance</v>
      </c>
      <c r="G355" s="578" t="s">
        <v>1054</v>
      </c>
      <c r="I355" s="576" t="s">
        <v>31</v>
      </c>
      <c r="J355" s="574" t="s">
        <v>1077</v>
      </c>
      <c r="K355" s="574" t="str">
        <f>IF(E355="x",1,IF(E355="Yes",1,""))</f>
        <v/>
      </c>
    </row>
    <row r="356" spans="1:11" s="574" customFormat="1" x14ac:dyDescent="0.25">
      <c r="A356" s="574">
        <v>355</v>
      </c>
      <c r="B356" s="574">
        <v>5</v>
      </c>
      <c r="C356" s="574" t="s">
        <v>860</v>
      </c>
      <c r="E356" s="619">
        <f>'5'!H68</f>
        <v>0</v>
      </c>
      <c r="F356" s="581" t="str">
        <f>'5'!I68</f>
        <v xml:space="preserve"> Other:</v>
      </c>
      <c r="G356" s="581"/>
      <c r="I356" s="584" t="s">
        <v>30</v>
      </c>
    </row>
    <row r="357" spans="1:11" s="574" customFormat="1" x14ac:dyDescent="0.25">
      <c r="A357" s="574">
        <v>356</v>
      </c>
      <c r="B357" s="574">
        <v>5</v>
      </c>
      <c r="C357" s="574" t="s">
        <v>860</v>
      </c>
      <c r="E357" s="619">
        <f>'5'!L68</f>
        <v>0</v>
      </c>
      <c r="F357" s="578" t="str">
        <f>'5'!J68</f>
        <v>Identify "Other":</v>
      </c>
      <c r="G357" s="578"/>
      <c r="I357" s="584" t="s">
        <v>30</v>
      </c>
    </row>
    <row r="358" spans="1:11" s="574" customFormat="1" x14ac:dyDescent="0.25">
      <c r="A358" s="574">
        <v>357</v>
      </c>
      <c r="B358" s="574">
        <v>5</v>
      </c>
      <c r="C358" s="574" t="s">
        <v>860</v>
      </c>
      <c r="E358" s="619">
        <f>'5'!H70</f>
        <v>0</v>
      </c>
      <c r="F358" s="588" t="str">
        <f>'5'!B70</f>
        <v>If yes, how many units have project-based rental assistance?</v>
      </c>
      <c r="G358" s="588" t="s">
        <v>1058</v>
      </c>
      <c r="I358" s="576" t="s">
        <v>31</v>
      </c>
      <c r="J358" s="574" t="s">
        <v>1077</v>
      </c>
      <c r="K358" s="574" t="str">
        <f>IF(E358=0,"",E358)</f>
        <v/>
      </c>
    </row>
    <row r="359" spans="1:11" s="574" customFormat="1" x14ac:dyDescent="0.25">
      <c r="A359" s="574">
        <v>358</v>
      </c>
      <c r="B359" s="574">
        <v>5</v>
      </c>
      <c r="C359" s="574" t="s">
        <v>860</v>
      </c>
      <c r="E359" s="624">
        <f>'5'!K70</f>
        <v>0</v>
      </c>
      <c r="F359" s="580" t="str">
        <f>'5'!I70</f>
        <v xml:space="preserve">       % of units:</v>
      </c>
      <c r="G359" s="580"/>
      <c r="I359" s="584" t="s">
        <v>30</v>
      </c>
    </row>
    <row r="360" spans="1:11" s="574" customFormat="1" x14ac:dyDescent="0.25">
      <c r="A360" s="574">
        <v>359</v>
      </c>
      <c r="B360" s="574">
        <v>5</v>
      </c>
      <c r="C360" s="574" t="s">
        <v>860</v>
      </c>
      <c r="E360" s="619">
        <f>'5'!P70</f>
        <v>0</v>
      </c>
      <c r="F360" s="580" t="str">
        <f>'5'!L70</f>
        <v xml:space="preserve">             # of years assistance provided:</v>
      </c>
      <c r="G360" s="580" t="s">
        <v>1058</v>
      </c>
      <c r="I360" s="576" t="s">
        <v>31</v>
      </c>
      <c r="J360" s="574" t="s">
        <v>1077</v>
      </c>
      <c r="K360" s="574" t="str">
        <f>IF(E360=0,"",E360)</f>
        <v/>
      </c>
    </row>
    <row r="361" spans="1:11" s="574" customFormat="1" x14ac:dyDescent="0.25">
      <c r="A361" s="574">
        <v>360</v>
      </c>
      <c r="B361" s="574">
        <v>5</v>
      </c>
      <c r="C361" s="574" t="s">
        <v>860</v>
      </c>
      <c r="E361" s="619">
        <f>'5'!N72</f>
        <v>0</v>
      </c>
      <c r="F361" s="578" t="str">
        <f>'5'!B72</f>
        <v>Will there be any project-based rental assistance if the proposed development is awarded tax credits?</v>
      </c>
      <c r="G361" s="578"/>
      <c r="I361" s="584" t="s">
        <v>30</v>
      </c>
    </row>
    <row r="362" spans="1:11" s="574" customFormat="1" x14ac:dyDescent="0.25">
      <c r="A362" s="574">
        <v>361</v>
      </c>
      <c r="B362" s="574">
        <v>5</v>
      </c>
      <c r="C362" s="574" t="s">
        <v>860</v>
      </c>
      <c r="E362" s="619">
        <f>'5'!H74</f>
        <v>0</v>
      </c>
      <c r="F362" s="588" t="str">
        <f>'5'!B74</f>
        <v>If yes, identify the type of project-based rental assistance:</v>
      </c>
      <c r="G362" s="588"/>
      <c r="I362" s="584" t="s">
        <v>30</v>
      </c>
    </row>
    <row r="363" spans="1:11" s="574" customFormat="1" x14ac:dyDescent="0.25">
      <c r="A363" s="574">
        <v>362</v>
      </c>
      <c r="B363" s="574">
        <v>5</v>
      </c>
      <c r="C363" s="574" t="s">
        <v>860</v>
      </c>
      <c r="E363" s="619">
        <f>'5'!N79</f>
        <v>0</v>
      </c>
      <c r="F363" s="578" t="str">
        <f>'5'!B79</f>
        <v>Is HUD Approval for Transfer of Physical Assets Required?</v>
      </c>
      <c r="G363" s="578"/>
      <c r="I363" s="584" t="s">
        <v>30</v>
      </c>
    </row>
    <row r="364" spans="1:11" s="574" customFormat="1" x14ac:dyDescent="0.25">
      <c r="A364" s="574">
        <v>363</v>
      </c>
      <c r="B364" s="574">
        <v>5</v>
      </c>
      <c r="C364" s="574" t="s">
        <v>860</v>
      </c>
      <c r="E364" s="619">
        <f>'5'!J83</f>
        <v>0</v>
      </c>
      <c r="F364" s="578" t="str">
        <f>'5'!B83</f>
        <v>Does this development involve any relocation of low-income tenants?</v>
      </c>
      <c r="G364" s="580" t="s">
        <v>1054</v>
      </c>
      <c r="I364" s="582" t="s">
        <v>31</v>
      </c>
      <c r="J364" s="574" t="s">
        <v>1098</v>
      </c>
    </row>
    <row r="365" spans="1:11" s="574" customFormat="1" x14ac:dyDescent="0.25">
      <c r="A365" s="574">
        <v>364</v>
      </c>
      <c r="B365" s="574">
        <v>5</v>
      </c>
      <c r="C365" s="574" t="s">
        <v>860</v>
      </c>
      <c r="E365" s="619">
        <f>'5'!J85</f>
        <v>0</v>
      </c>
      <c r="F365" s="588" t="str">
        <f>'5'!B85</f>
        <v>If yes, will the tenants be Temporarily relocated?</v>
      </c>
      <c r="G365" s="588"/>
      <c r="I365" s="584" t="s">
        <v>30</v>
      </c>
    </row>
    <row r="366" spans="1:11" s="574" customFormat="1" x14ac:dyDescent="0.25">
      <c r="A366" s="574">
        <v>365</v>
      </c>
      <c r="B366" s="574">
        <v>5</v>
      </c>
      <c r="C366" s="574" t="s">
        <v>860</v>
      </c>
      <c r="E366" s="624">
        <f>'5'!N85</f>
        <v>0</v>
      </c>
      <c r="F366" s="588" t="str">
        <f>'5'!K85</f>
        <v xml:space="preserve">    If yes, what percentage?</v>
      </c>
      <c r="G366" s="588"/>
      <c r="I366" s="584" t="s">
        <v>30</v>
      </c>
    </row>
    <row r="367" spans="1:11" s="574" customFormat="1" x14ac:dyDescent="0.25">
      <c r="A367" s="574">
        <v>366</v>
      </c>
      <c r="B367" s="574">
        <v>5</v>
      </c>
      <c r="C367" s="574" t="s">
        <v>860</v>
      </c>
      <c r="E367" s="619">
        <f>'5'!J87</f>
        <v>0</v>
      </c>
      <c r="F367" s="581" t="str">
        <f>'5'!B87</f>
        <v>Will any low-income tenants be Permanently relocated?</v>
      </c>
      <c r="G367" s="581"/>
      <c r="I367" s="584" t="s">
        <v>30</v>
      </c>
    </row>
    <row r="368" spans="1:11" s="574" customFormat="1" x14ac:dyDescent="0.25">
      <c r="A368" s="574">
        <v>367</v>
      </c>
      <c r="B368" s="574">
        <v>5</v>
      </c>
      <c r="C368" s="574" t="s">
        <v>860</v>
      </c>
      <c r="E368" s="624">
        <f>'5'!N87</f>
        <v>0</v>
      </c>
      <c r="F368" s="588" t="str">
        <f>'5'!K87</f>
        <v xml:space="preserve">    If yes, what percentage?</v>
      </c>
      <c r="G368" s="588"/>
      <c r="I368" s="584" t="s">
        <v>30</v>
      </c>
    </row>
    <row r="369" spans="2:11" s="574" customFormat="1" x14ac:dyDescent="0.25">
      <c r="B369" s="574">
        <v>6</v>
      </c>
      <c r="C369" s="574" t="s">
        <v>862</v>
      </c>
      <c r="E369" s="619">
        <f>'6'!B7</f>
        <v>0</v>
      </c>
      <c r="F369" s="578" t="str">
        <f>'6'!C7</f>
        <v xml:space="preserve"> At least 20% of the rental units in this development will be rent restricted and occupied by individuals whose income is</v>
      </c>
      <c r="G369" s="578" t="s">
        <v>1054</v>
      </c>
      <c r="I369" s="576" t="s">
        <v>31</v>
      </c>
      <c r="J369" s="574" t="s">
        <v>1081</v>
      </c>
      <c r="K369" s="574" t="str">
        <f>IF(E369="x",1,IF(E369="Yes",1,""))</f>
        <v/>
      </c>
    </row>
    <row r="370" spans="2:11" s="574" customFormat="1" x14ac:dyDescent="0.25">
      <c r="B370" s="574">
        <v>6</v>
      </c>
      <c r="C370" s="574" t="s">
        <v>862</v>
      </c>
      <c r="E370" s="619">
        <f>'6'!B10</f>
        <v>0</v>
      </c>
      <c r="F370" s="578" t="str">
        <f>'6'!C10</f>
        <v xml:space="preserve"> At least 40% of the rental units in this development will be rent restricted and occupied by individuals whose income is</v>
      </c>
      <c r="G370" s="578" t="s">
        <v>1054</v>
      </c>
      <c r="I370" s="576" t="s">
        <v>31</v>
      </c>
      <c r="J370" s="574" t="s">
        <v>1081</v>
      </c>
      <c r="K370" s="574" t="str">
        <f>IF(E370="x",1,IF(E370="Yes",1,""))</f>
        <v/>
      </c>
    </row>
    <row r="371" spans="2:11" s="574" customFormat="1" x14ac:dyDescent="0.25">
      <c r="B371" s="574">
        <v>6</v>
      </c>
      <c r="C371" s="574" t="s">
        <v>862</v>
      </c>
      <c r="E371" s="619">
        <f>'6'!B13</f>
        <v>0</v>
      </c>
      <c r="F371" s="578" t="str">
        <f>'6'!C13</f>
        <v xml:space="preserve"> Income averaging option as defined in Section 42(g)(1)(C) of the Internal Revenue Code.</v>
      </c>
      <c r="G371" s="578" t="s">
        <v>1054</v>
      </c>
      <c r="I371" s="576" t="s">
        <v>934</v>
      </c>
      <c r="J371" s="574" t="s">
        <v>1081</v>
      </c>
      <c r="K371" s="574" t="str">
        <f>IF(E371="x",1,IF(E371="Yes",1,""))</f>
        <v/>
      </c>
    </row>
    <row r="372" spans="2:11" s="574" customFormat="1" x14ac:dyDescent="0.25">
      <c r="B372" s="574">
        <v>6</v>
      </c>
      <c r="C372" s="574" t="s">
        <v>1379</v>
      </c>
      <c r="D372" s="627">
        <v>1</v>
      </c>
      <c r="E372" s="628">
        <f>'6'!B27</f>
        <v>0</v>
      </c>
      <c r="F372" s="575" t="str">
        <f>'6'!B$26</f>
        <v>Type</v>
      </c>
      <c r="G372" s="575"/>
      <c r="I372" s="584" t="s">
        <v>30</v>
      </c>
    </row>
    <row r="373" spans="2:11" s="574" customFormat="1" x14ac:dyDescent="0.25">
      <c r="B373" s="574">
        <v>6</v>
      </c>
      <c r="C373" s="574" t="s">
        <v>1379</v>
      </c>
      <c r="D373" s="627">
        <v>2</v>
      </c>
      <c r="E373" s="628">
        <f>'6'!B28</f>
        <v>0</v>
      </c>
      <c r="F373" s="575" t="str">
        <f>'6'!B$26</f>
        <v>Type</v>
      </c>
      <c r="G373" s="575"/>
      <c r="I373" s="584" t="s">
        <v>30</v>
      </c>
    </row>
    <row r="374" spans="2:11" s="574" customFormat="1" x14ac:dyDescent="0.25">
      <c r="B374" s="574">
        <v>6</v>
      </c>
      <c r="C374" s="574" t="s">
        <v>1379</v>
      </c>
      <c r="D374" s="627">
        <v>3</v>
      </c>
      <c r="E374" s="628">
        <f>'6'!B29</f>
        <v>0</v>
      </c>
      <c r="F374" s="575" t="str">
        <f>'6'!B$26</f>
        <v>Type</v>
      </c>
      <c r="G374" s="575"/>
      <c r="I374" s="584" t="s">
        <v>30</v>
      </c>
    </row>
    <row r="375" spans="2:11" s="574" customFormat="1" x14ac:dyDescent="0.25">
      <c r="B375" s="574">
        <v>6</v>
      </c>
      <c r="C375" s="574" t="s">
        <v>1379</v>
      </c>
      <c r="D375" s="627">
        <v>4</v>
      </c>
      <c r="E375" s="628">
        <f>'6'!B30</f>
        <v>0</v>
      </c>
      <c r="F375" s="575" t="str">
        <f>'6'!B$26</f>
        <v>Type</v>
      </c>
      <c r="G375" s="575"/>
      <c r="I375" s="584" t="s">
        <v>30</v>
      </c>
    </row>
    <row r="376" spans="2:11" s="574" customFormat="1" x14ac:dyDescent="0.25">
      <c r="B376" s="574">
        <v>6</v>
      </c>
      <c r="C376" s="574" t="s">
        <v>1379</v>
      </c>
      <c r="D376" s="627">
        <v>5</v>
      </c>
      <c r="E376" s="628">
        <f>'6'!B31</f>
        <v>0</v>
      </c>
      <c r="F376" s="575" t="str">
        <f>'6'!B$26</f>
        <v>Type</v>
      </c>
      <c r="G376" s="575"/>
      <c r="I376" s="584" t="s">
        <v>30</v>
      </c>
    </row>
    <row r="377" spans="2:11" s="574" customFormat="1" x14ac:dyDescent="0.25">
      <c r="B377" s="574">
        <v>6</v>
      </c>
      <c r="C377" s="574" t="s">
        <v>1379</v>
      </c>
      <c r="D377" s="627">
        <v>6</v>
      </c>
      <c r="E377" s="628">
        <f>'6'!B32</f>
        <v>0</v>
      </c>
      <c r="F377" s="575" t="str">
        <f>'6'!B$26</f>
        <v>Type</v>
      </c>
      <c r="G377" s="575"/>
      <c r="I377" s="584" t="s">
        <v>30</v>
      </c>
    </row>
    <row r="378" spans="2:11" s="574" customFormat="1" x14ac:dyDescent="0.25">
      <c r="B378" s="574">
        <v>6</v>
      </c>
      <c r="C378" s="574" t="s">
        <v>1379</v>
      </c>
      <c r="D378" s="627">
        <v>7</v>
      </c>
      <c r="E378" s="628">
        <f>'6'!B33</f>
        <v>0</v>
      </c>
      <c r="F378" s="575" t="str">
        <f>'6'!B$26</f>
        <v>Type</v>
      </c>
      <c r="G378" s="575"/>
      <c r="I378" s="584" t="s">
        <v>30</v>
      </c>
    </row>
    <row r="379" spans="2:11" s="574" customFormat="1" x14ac:dyDescent="0.25">
      <c r="B379" s="574">
        <v>6</v>
      </c>
      <c r="C379" s="574" t="s">
        <v>1379</v>
      </c>
      <c r="D379" s="627">
        <v>8</v>
      </c>
      <c r="E379" s="628">
        <f>'6'!B34</f>
        <v>0</v>
      </c>
      <c r="F379" s="575" t="str">
        <f>'6'!B$26</f>
        <v>Type</v>
      </c>
      <c r="G379" s="575"/>
      <c r="I379" s="584" t="s">
        <v>30</v>
      </c>
    </row>
    <row r="380" spans="2:11" s="574" customFormat="1" x14ac:dyDescent="0.25">
      <c r="B380" s="574">
        <v>6</v>
      </c>
      <c r="C380" s="574" t="s">
        <v>1379</v>
      </c>
      <c r="D380" s="627">
        <v>9</v>
      </c>
      <c r="E380" s="628">
        <f>'6'!B35</f>
        <v>0</v>
      </c>
      <c r="F380" s="575" t="str">
        <f>'6'!B$26</f>
        <v>Type</v>
      </c>
      <c r="G380" s="575"/>
      <c r="I380" s="584" t="s">
        <v>30</v>
      </c>
    </row>
    <row r="381" spans="2:11" s="574" customFormat="1" x14ac:dyDescent="0.25">
      <c r="B381" s="574">
        <v>6</v>
      </c>
      <c r="C381" s="574" t="s">
        <v>1379</v>
      </c>
      <c r="D381" s="627">
        <v>10</v>
      </c>
      <c r="E381" s="628">
        <f>'6'!B36</f>
        <v>0</v>
      </c>
      <c r="F381" s="575" t="str">
        <f>'6'!B$26</f>
        <v>Type</v>
      </c>
      <c r="G381" s="575"/>
      <c r="I381" s="584" t="s">
        <v>30</v>
      </c>
    </row>
    <row r="382" spans="2:11" s="574" customFormat="1" x14ac:dyDescent="0.25">
      <c r="B382" s="574">
        <v>6</v>
      </c>
      <c r="C382" s="574" t="s">
        <v>1379</v>
      </c>
      <c r="D382" s="627">
        <v>11</v>
      </c>
      <c r="E382" s="628">
        <f>'6'!B37</f>
        <v>0</v>
      </c>
      <c r="F382" s="575" t="str">
        <f>'6'!B$26</f>
        <v>Type</v>
      </c>
      <c r="G382" s="575"/>
      <c r="I382" s="584" t="s">
        <v>30</v>
      </c>
    </row>
    <row r="383" spans="2:11" s="574" customFormat="1" x14ac:dyDescent="0.25">
      <c r="B383" s="574">
        <v>6</v>
      </c>
      <c r="C383" s="574" t="s">
        <v>1379</v>
      </c>
      <c r="D383" s="627">
        <v>12</v>
      </c>
      <c r="E383" s="628">
        <f>'6'!B38</f>
        <v>0</v>
      </c>
      <c r="F383" s="575" t="str">
        <f>'6'!B$26</f>
        <v>Type</v>
      </c>
      <c r="G383" s="575"/>
      <c r="I383" s="584" t="s">
        <v>30</v>
      </c>
    </row>
    <row r="384" spans="2:11" s="574" customFormat="1" x14ac:dyDescent="0.25">
      <c r="B384" s="574">
        <v>6</v>
      </c>
      <c r="C384" s="574" t="s">
        <v>1379</v>
      </c>
      <c r="D384" s="627">
        <v>13</v>
      </c>
      <c r="E384" s="628">
        <f>'6'!B39</f>
        <v>0</v>
      </c>
      <c r="F384" s="575" t="str">
        <f>'6'!B$26</f>
        <v>Type</v>
      </c>
      <c r="G384" s="575"/>
      <c r="I384" s="584" t="s">
        <v>30</v>
      </c>
    </row>
    <row r="385" spans="2:10" s="574" customFormat="1" x14ac:dyDescent="0.25">
      <c r="B385" s="574">
        <v>6</v>
      </c>
      <c r="C385" s="574" t="s">
        <v>1379</v>
      </c>
      <c r="D385" s="627">
        <v>14</v>
      </c>
      <c r="E385" s="628">
        <f>'6'!B40</f>
        <v>0</v>
      </c>
      <c r="F385" s="575" t="str">
        <f>'6'!B$26</f>
        <v>Type</v>
      </c>
      <c r="G385" s="575"/>
      <c r="I385" s="584" t="s">
        <v>30</v>
      </c>
    </row>
    <row r="386" spans="2:10" s="574" customFormat="1" x14ac:dyDescent="0.25">
      <c r="B386" s="574">
        <v>6</v>
      </c>
      <c r="C386" s="574" t="s">
        <v>1379</v>
      </c>
      <c r="D386" s="627">
        <v>15</v>
      </c>
      <c r="E386" s="628">
        <f>'6'!B41</f>
        <v>0</v>
      </c>
      <c r="F386" s="575" t="str">
        <f>'6'!B$26</f>
        <v>Type</v>
      </c>
      <c r="G386" s="575"/>
      <c r="I386" s="584" t="s">
        <v>30</v>
      </c>
    </row>
    <row r="387" spans="2:10" s="574" customFormat="1" x14ac:dyDescent="0.25">
      <c r="B387" s="574">
        <v>6</v>
      </c>
      <c r="C387" s="574" t="s">
        <v>1379</v>
      </c>
      <c r="D387" s="627">
        <v>16</v>
      </c>
      <c r="E387" s="628">
        <f>'6'!B42</f>
        <v>0</v>
      </c>
      <c r="F387" s="575" t="str">
        <f>'6'!B$26</f>
        <v>Type</v>
      </c>
      <c r="G387" s="575"/>
      <c r="I387" s="584" t="s">
        <v>30</v>
      </c>
    </row>
    <row r="388" spans="2:10" s="574" customFormat="1" x14ac:dyDescent="0.25">
      <c r="B388" s="574">
        <v>6</v>
      </c>
      <c r="C388" s="574" t="s">
        <v>1379</v>
      </c>
      <c r="D388" s="627">
        <v>17</v>
      </c>
      <c r="E388" s="628">
        <f>'6'!B43</f>
        <v>0</v>
      </c>
      <c r="F388" s="575" t="str">
        <f>'6'!B$26</f>
        <v>Type</v>
      </c>
      <c r="G388" s="575"/>
      <c r="I388" s="584" t="s">
        <v>30</v>
      </c>
    </row>
    <row r="389" spans="2:10" s="574" customFormat="1" x14ac:dyDescent="0.25">
      <c r="B389" s="574">
        <v>6</v>
      </c>
      <c r="C389" s="574" t="s">
        <v>1379</v>
      </c>
      <c r="D389" s="627">
        <v>18</v>
      </c>
      <c r="E389" s="628">
        <f>'6'!B44</f>
        <v>0</v>
      </c>
      <c r="F389" s="575" t="str">
        <f>'6'!B$26</f>
        <v>Type</v>
      </c>
      <c r="G389" s="575"/>
      <c r="I389" s="584" t="s">
        <v>30</v>
      </c>
    </row>
    <row r="390" spans="2:10" s="574" customFormat="1" x14ac:dyDescent="0.25">
      <c r="B390" s="574">
        <v>6</v>
      </c>
      <c r="C390" s="574" t="s">
        <v>1379</v>
      </c>
      <c r="D390" s="627">
        <v>19</v>
      </c>
      <c r="E390" s="628">
        <f>'6'!B45</f>
        <v>0</v>
      </c>
      <c r="F390" s="575" t="str">
        <f>'6'!B$26</f>
        <v>Type</v>
      </c>
      <c r="G390" s="575"/>
      <c r="I390" s="584" t="s">
        <v>30</v>
      </c>
    </row>
    <row r="391" spans="2:10" s="574" customFormat="1" x14ac:dyDescent="0.25">
      <c r="B391" s="574">
        <v>6</v>
      </c>
      <c r="C391" s="574" t="s">
        <v>1379</v>
      </c>
      <c r="D391" s="627">
        <v>20</v>
      </c>
      <c r="E391" s="628">
        <f>'6'!B46</f>
        <v>0</v>
      </c>
      <c r="F391" s="575" t="str">
        <f>'6'!B$26</f>
        <v>Type</v>
      </c>
      <c r="G391" s="575"/>
      <c r="I391" s="584" t="s">
        <v>30</v>
      </c>
    </row>
    <row r="392" spans="2:10" s="574" customFormat="1" x14ac:dyDescent="0.25">
      <c r="B392" s="574">
        <v>6</v>
      </c>
      <c r="C392" s="574" t="s">
        <v>1379</v>
      </c>
      <c r="D392" s="627">
        <v>1</v>
      </c>
      <c r="E392" s="628">
        <f>'6'!C27</f>
        <v>0</v>
      </c>
      <c r="F392" s="575" t="str">
        <f>'6'!C$26</f>
        <v>Unit Utility Type</v>
      </c>
      <c r="G392" s="575"/>
      <c r="I392" s="584" t="s">
        <v>30</v>
      </c>
      <c r="J392" s="574" t="s">
        <v>1380</v>
      </c>
    </row>
    <row r="393" spans="2:10" s="574" customFormat="1" x14ac:dyDescent="0.25">
      <c r="B393" s="574">
        <v>6</v>
      </c>
      <c r="C393" s="574" t="s">
        <v>1379</v>
      </c>
      <c r="D393" s="627">
        <v>2</v>
      </c>
      <c r="E393" s="628">
        <f>'6'!C28</f>
        <v>0</v>
      </c>
      <c r="F393" s="575" t="str">
        <f>'6'!C$26</f>
        <v>Unit Utility Type</v>
      </c>
      <c r="G393" s="575"/>
      <c r="I393" s="584" t="s">
        <v>30</v>
      </c>
      <c r="J393" s="574" t="s">
        <v>1380</v>
      </c>
    </row>
    <row r="394" spans="2:10" s="574" customFormat="1" x14ac:dyDescent="0.25">
      <c r="B394" s="574">
        <v>6</v>
      </c>
      <c r="C394" s="574" t="s">
        <v>1379</v>
      </c>
      <c r="D394" s="627">
        <v>3</v>
      </c>
      <c r="E394" s="628">
        <f>'6'!C29</f>
        <v>0</v>
      </c>
      <c r="F394" s="575" t="str">
        <f>'6'!C$26</f>
        <v>Unit Utility Type</v>
      </c>
      <c r="G394" s="575"/>
      <c r="I394" s="584" t="s">
        <v>30</v>
      </c>
      <c r="J394" s="574" t="s">
        <v>1380</v>
      </c>
    </row>
    <row r="395" spans="2:10" s="574" customFormat="1" x14ac:dyDescent="0.25">
      <c r="B395" s="574">
        <v>6</v>
      </c>
      <c r="C395" s="574" t="s">
        <v>1379</v>
      </c>
      <c r="D395" s="627">
        <v>4</v>
      </c>
      <c r="E395" s="628">
        <f>'6'!C30</f>
        <v>0</v>
      </c>
      <c r="F395" s="575" t="str">
        <f>'6'!C$26</f>
        <v>Unit Utility Type</v>
      </c>
      <c r="G395" s="575"/>
      <c r="I395" s="584" t="s">
        <v>30</v>
      </c>
      <c r="J395" s="574" t="s">
        <v>1380</v>
      </c>
    </row>
    <row r="396" spans="2:10" s="574" customFormat="1" x14ac:dyDescent="0.25">
      <c r="B396" s="574">
        <v>6</v>
      </c>
      <c r="C396" s="574" t="s">
        <v>1379</v>
      </c>
      <c r="D396" s="627">
        <v>5</v>
      </c>
      <c r="E396" s="628">
        <f>'6'!C31</f>
        <v>0</v>
      </c>
      <c r="F396" s="575" t="str">
        <f>'6'!C$26</f>
        <v>Unit Utility Type</v>
      </c>
      <c r="G396" s="575"/>
      <c r="I396" s="584" t="s">
        <v>30</v>
      </c>
      <c r="J396" s="574" t="s">
        <v>1380</v>
      </c>
    </row>
    <row r="397" spans="2:10" s="574" customFormat="1" x14ac:dyDescent="0.25">
      <c r="B397" s="574">
        <v>6</v>
      </c>
      <c r="C397" s="574" t="s">
        <v>1379</v>
      </c>
      <c r="D397" s="627">
        <v>6</v>
      </c>
      <c r="E397" s="628">
        <f>'6'!C32</f>
        <v>0</v>
      </c>
      <c r="F397" s="575" t="str">
        <f>'6'!C$26</f>
        <v>Unit Utility Type</v>
      </c>
      <c r="G397" s="575"/>
      <c r="I397" s="584" t="s">
        <v>30</v>
      </c>
      <c r="J397" s="574" t="s">
        <v>1380</v>
      </c>
    </row>
    <row r="398" spans="2:10" s="574" customFormat="1" x14ac:dyDescent="0.25">
      <c r="B398" s="574">
        <v>6</v>
      </c>
      <c r="C398" s="574" t="s">
        <v>1379</v>
      </c>
      <c r="D398" s="627">
        <v>7</v>
      </c>
      <c r="E398" s="628">
        <f>'6'!C33</f>
        <v>0</v>
      </c>
      <c r="F398" s="575" t="str">
        <f>'6'!C$26</f>
        <v>Unit Utility Type</v>
      </c>
      <c r="G398" s="575"/>
      <c r="I398" s="584" t="s">
        <v>30</v>
      </c>
      <c r="J398" s="574" t="s">
        <v>1380</v>
      </c>
    </row>
    <row r="399" spans="2:10" s="574" customFormat="1" x14ac:dyDescent="0.25">
      <c r="B399" s="574">
        <v>6</v>
      </c>
      <c r="C399" s="574" t="s">
        <v>1379</v>
      </c>
      <c r="D399" s="627">
        <v>8</v>
      </c>
      <c r="E399" s="628">
        <f>'6'!C34</f>
        <v>0</v>
      </c>
      <c r="F399" s="575" t="str">
        <f>'6'!C$26</f>
        <v>Unit Utility Type</v>
      </c>
      <c r="G399" s="575"/>
      <c r="I399" s="584" t="s">
        <v>30</v>
      </c>
      <c r="J399" s="574" t="s">
        <v>1380</v>
      </c>
    </row>
    <row r="400" spans="2:10" s="574" customFormat="1" x14ac:dyDescent="0.25">
      <c r="B400" s="574">
        <v>6</v>
      </c>
      <c r="C400" s="574" t="s">
        <v>1379</v>
      </c>
      <c r="D400" s="627">
        <v>9</v>
      </c>
      <c r="E400" s="628">
        <f>'6'!C35</f>
        <v>0</v>
      </c>
      <c r="F400" s="575" t="str">
        <f>'6'!C$26</f>
        <v>Unit Utility Type</v>
      </c>
      <c r="G400" s="575"/>
      <c r="I400" s="584" t="s">
        <v>30</v>
      </c>
      <c r="J400" s="574" t="s">
        <v>1380</v>
      </c>
    </row>
    <row r="401" spans="2:11" s="574" customFormat="1" x14ac:dyDescent="0.25">
      <c r="B401" s="574">
        <v>6</v>
      </c>
      <c r="C401" s="574" t="s">
        <v>1379</v>
      </c>
      <c r="D401" s="627">
        <v>10</v>
      </c>
      <c r="E401" s="628">
        <f>'6'!C36</f>
        <v>0</v>
      </c>
      <c r="F401" s="575" t="str">
        <f>'6'!C$26</f>
        <v>Unit Utility Type</v>
      </c>
      <c r="G401" s="575"/>
      <c r="I401" s="584" t="s">
        <v>30</v>
      </c>
      <c r="J401" s="574" t="s">
        <v>1380</v>
      </c>
    </row>
    <row r="402" spans="2:11" s="574" customFormat="1" x14ac:dyDescent="0.25">
      <c r="B402" s="574">
        <v>6</v>
      </c>
      <c r="C402" s="574" t="s">
        <v>1379</v>
      </c>
      <c r="D402" s="627">
        <v>11</v>
      </c>
      <c r="E402" s="628">
        <f>'6'!C37</f>
        <v>0</v>
      </c>
      <c r="F402" s="575" t="str">
        <f>'6'!C$26</f>
        <v>Unit Utility Type</v>
      </c>
      <c r="G402" s="575"/>
      <c r="I402" s="584" t="s">
        <v>30</v>
      </c>
      <c r="J402" s="574" t="s">
        <v>1380</v>
      </c>
    </row>
    <row r="403" spans="2:11" s="574" customFormat="1" x14ac:dyDescent="0.25">
      <c r="B403" s="574">
        <v>6</v>
      </c>
      <c r="C403" s="574" t="s">
        <v>1379</v>
      </c>
      <c r="D403" s="627">
        <v>12</v>
      </c>
      <c r="E403" s="628">
        <f>'6'!C38</f>
        <v>0</v>
      </c>
      <c r="F403" s="575" t="str">
        <f>'6'!C$26</f>
        <v>Unit Utility Type</v>
      </c>
      <c r="G403" s="575"/>
      <c r="I403" s="584" t="s">
        <v>30</v>
      </c>
      <c r="J403" s="574" t="s">
        <v>1380</v>
      </c>
    </row>
    <row r="404" spans="2:11" s="574" customFormat="1" x14ac:dyDescent="0.25">
      <c r="B404" s="574">
        <v>6</v>
      </c>
      <c r="C404" s="574" t="s">
        <v>1379</v>
      </c>
      <c r="D404" s="627">
        <v>13</v>
      </c>
      <c r="E404" s="628">
        <f>'6'!C39</f>
        <v>0</v>
      </c>
      <c r="F404" s="575" t="str">
        <f>'6'!C$26</f>
        <v>Unit Utility Type</v>
      </c>
      <c r="G404" s="575"/>
      <c r="I404" s="584" t="s">
        <v>30</v>
      </c>
      <c r="J404" s="574" t="s">
        <v>1380</v>
      </c>
    </row>
    <row r="405" spans="2:11" s="574" customFormat="1" x14ac:dyDescent="0.25">
      <c r="B405" s="574">
        <v>6</v>
      </c>
      <c r="C405" s="574" t="s">
        <v>1379</v>
      </c>
      <c r="D405" s="627">
        <v>14</v>
      </c>
      <c r="E405" s="628">
        <f>'6'!C40</f>
        <v>0</v>
      </c>
      <c r="F405" s="575" t="str">
        <f>'6'!C$26</f>
        <v>Unit Utility Type</v>
      </c>
      <c r="G405" s="575"/>
      <c r="I405" s="584" t="s">
        <v>30</v>
      </c>
      <c r="J405" s="574" t="s">
        <v>1380</v>
      </c>
    </row>
    <row r="406" spans="2:11" s="574" customFormat="1" x14ac:dyDescent="0.25">
      <c r="B406" s="574">
        <v>6</v>
      </c>
      <c r="C406" s="574" t="s">
        <v>1379</v>
      </c>
      <c r="D406" s="627">
        <v>15</v>
      </c>
      <c r="E406" s="628">
        <f>'6'!C41</f>
        <v>0</v>
      </c>
      <c r="F406" s="575" t="str">
        <f>'6'!C$26</f>
        <v>Unit Utility Type</v>
      </c>
      <c r="G406" s="575"/>
      <c r="I406" s="584" t="s">
        <v>30</v>
      </c>
      <c r="J406" s="574" t="s">
        <v>1380</v>
      </c>
    </row>
    <row r="407" spans="2:11" s="574" customFormat="1" x14ac:dyDescent="0.25">
      <c r="B407" s="574">
        <v>6</v>
      </c>
      <c r="C407" s="574" t="s">
        <v>1379</v>
      </c>
      <c r="D407" s="627">
        <v>16</v>
      </c>
      <c r="E407" s="628">
        <f>'6'!C42</f>
        <v>0</v>
      </c>
      <c r="F407" s="575" t="str">
        <f>'6'!C$26</f>
        <v>Unit Utility Type</v>
      </c>
      <c r="G407" s="575"/>
      <c r="I407" s="584" t="s">
        <v>30</v>
      </c>
      <c r="J407" s="574" t="s">
        <v>1380</v>
      </c>
    </row>
    <row r="408" spans="2:11" s="574" customFormat="1" x14ac:dyDescent="0.25">
      <c r="B408" s="574">
        <v>6</v>
      </c>
      <c r="C408" s="574" t="s">
        <v>1379</v>
      </c>
      <c r="D408" s="627">
        <v>17</v>
      </c>
      <c r="E408" s="628">
        <f>'6'!C43</f>
        <v>0</v>
      </c>
      <c r="F408" s="575" t="str">
        <f>'6'!C$26</f>
        <v>Unit Utility Type</v>
      </c>
      <c r="G408" s="575"/>
      <c r="I408" s="584" t="s">
        <v>30</v>
      </c>
      <c r="J408" s="574" t="s">
        <v>1380</v>
      </c>
    </row>
    <row r="409" spans="2:11" s="574" customFormat="1" x14ac:dyDescent="0.25">
      <c r="B409" s="574">
        <v>6</v>
      </c>
      <c r="C409" s="574" t="s">
        <v>1379</v>
      </c>
      <c r="D409" s="627">
        <v>18</v>
      </c>
      <c r="E409" s="628">
        <f>'6'!C44</f>
        <v>0</v>
      </c>
      <c r="F409" s="575" t="str">
        <f>'6'!C$26</f>
        <v>Unit Utility Type</v>
      </c>
      <c r="G409" s="575"/>
      <c r="I409" s="584" t="s">
        <v>30</v>
      </c>
      <c r="J409" s="574" t="s">
        <v>1380</v>
      </c>
    </row>
    <row r="410" spans="2:11" s="574" customFormat="1" x14ac:dyDescent="0.25">
      <c r="B410" s="574">
        <v>6</v>
      </c>
      <c r="C410" s="574" t="s">
        <v>1379</v>
      </c>
      <c r="D410" s="627">
        <v>19</v>
      </c>
      <c r="E410" s="628">
        <f>'6'!C45</f>
        <v>0</v>
      </c>
      <c r="F410" s="575" t="str">
        <f>'6'!C$26</f>
        <v>Unit Utility Type</v>
      </c>
      <c r="G410" s="575"/>
      <c r="I410" s="584" t="s">
        <v>30</v>
      </c>
      <c r="J410" s="574" t="s">
        <v>1380</v>
      </c>
    </row>
    <row r="411" spans="2:11" s="574" customFormat="1" x14ac:dyDescent="0.25">
      <c r="B411" s="574">
        <v>6</v>
      </c>
      <c r="C411" s="574" t="s">
        <v>1379</v>
      </c>
      <c r="D411" s="627">
        <v>20</v>
      </c>
      <c r="E411" s="628">
        <f>'6'!C46</f>
        <v>0</v>
      </c>
      <c r="F411" s="575" t="str">
        <f>'6'!C$26</f>
        <v>Unit Utility Type</v>
      </c>
      <c r="G411" s="575"/>
      <c r="I411" s="584" t="s">
        <v>30</v>
      </c>
      <c r="J411" s="574" t="s">
        <v>1380</v>
      </c>
    </row>
    <row r="412" spans="2:11" s="574" customFormat="1" x14ac:dyDescent="0.25">
      <c r="B412" s="574">
        <v>6</v>
      </c>
      <c r="C412" s="574" t="s">
        <v>1379</v>
      </c>
      <c r="D412" s="627">
        <v>1</v>
      </c>
      <c r="E412" s="628">
        <f>'6'!D27</f>
        <v>0</v>
      </c>
      <c r="F412" s="575" t="str">
        <f>'6'!D$26</f>
        <v># of Units</v>
      </c>
      <c r="G412" s="608" t="s">
        <v>1058</v>
      </c>
      <c r="I412" s="576" t="s">
        <v>31</v>
      </c>
      <c r="J412" s="574" t="s">
        <v>931</v>
      </c>
      <c r="K412" s="574" t="str">
        <f t="shared" ref="K412:K481" si="4">IF(E412=0,"",E412)</f>
        <v/>
      </c>
    </row>
    <row r="413" spans="2:11" s="574" customFormat="1" x14ac:dyDescent="0.25">
      <c r="B413" s="574">
        <v>6</v>
      </c>
      <c r="C413" s="574" t="s">
        <v>1379</v>
      </c>
      <c r="D413" s="627">
        <v>2</v>
      </c>
      <c r="E413" s="628">
        <f>'6'!D28</f>
        <v>0</v>
      </c>
      <c r="F413" s="575" t="str">
        <f>'6'!D$26</f>
        <v># of Units</v>
      </c>
      <c r="G413" s="608" t="s">
        <v>1058</v>
      </c>
      <c r="I413" s="576" t="s">
        <v>31</v>
      </c>
      <c r="J413" s="574" t="s">
        <v>931</v>
      </c>
      <c r="K413" s="574" t="str">
        <f t="shared" si="4"/>
        <v/>
      </c>
    </row>
    <row r="414" spans="2:11" s="574" customFormat="1" x14ac:dyDescent="0.25">
      <c r="B414" s="574">
        <v>6</v>
      </c>
      <c r="C414" s="574" t="s">
        <v>1379</v>
      </c>
      <c r="D414" s="627">
        <v>3</v>
      </c>
      <c r="E414" s="628">
        <f>'6'!D29</f>
        <v>0</v>
      </c>
      <c r="F414" s="575" t="str">
        <f>'6'!D$26</f>
        <v># of Units</v>
      </c>
      <c r="G414" s="608" t="s">
        <v>1058</v>
      </c>
      <c r="I414" s="576" t="s">
        <v>31</v>
      </c>
      <c r="J414" s="574" t="s">
        <v>931</v>
      </c>
      <c r="K414" s="574" t="str">
        <f t="shared" si="4"/>
        <v/>
      </c>
    </row>
    <row r="415" spans="2:11" s="574" customFormat="1" x14ac:dyDescent="0.25">
      <c r="B415" s="574">
        <v>6</v>
      </c>
      <c r="C415" s="574" t="s">
        <v>1379</v>
      </c>
      <c r="D415" s="627">
        <v>4</v>
      </c>
      <c r="E415" s="628">
        <f>'6'!D30</f>
        <v>0</v>
      </c>
      <c r="F415" s="575" t="str">
        <f>'6'!D$26</f>
        <v># of Units</v>
      </c>
      <c r="G415" s="608" t="s">
        <v>1058</v>
      </c>
      <c r="I415" s="576" t="s">
        <v>31</v>
      </c>
      <c r="J415" s="574" t="s">
        <v>931</v>
      </c>
      <c r="K415" s="574" t="str">
        <f t="shared" si="4"/>
        <v/>
      </c>
    </row>
    <row r="416" spans="2:11" s="574" customFormat="1" x14ac:dyDescent="0.25">
      <c r="B416" s="574">
        <v>6</v>
      </c>
      <c r="C416" s="574" t="s">
        <v>1379</v>
      </c>
      <c r="D416" s="627">
        <v>5</v>
      </c>
      <c r="E416" s="628">
        <f>'6'!D31</f>
        <v>0</v>
      </c>
      <c r="F416" s="575" t="str">
        <f>'6'!D$26</f>
        <v># of Units</v>
      </c>
      <c r="G416" s="608" t="s">
        <v>1058</v>
      </c>
      <c r="I416" s="576" t="s">
        <v>31</v>
      </c>
      <c r="J416" s="574" t="s">
        <v>931</v>
      </c>
      <c r="K416" s="574" t="str">
        <f t="shared" si="4"/>
        <v/>
      </c>
    </row>
    <row r="417" spans="2:11" s="574" customFormat="1" x14ac:dyDescent="0.25">
      <c r="B417" s="574">
        <v>6</v>
      </c>
      <c r="C417" s="574" t="s">
        <v>1379</v>
      </c>
      <c r="D417" s="627">
        <v>6</v>
      </c>
      <c r="E417" s="628">
        <f>'6'!D32</f>
        <v>0</v>
      </c>
      <c r="F417" s="575" t="str">
        <f>'6'!D$26</f>
        <v># of Units</v>
      </c>
      <c r="G417" s="608" t="s">
        <v>1058</v>
      </c>
      <c r="I417" s="576" t="s">
        <v>31</v>
      </c>
      <c r="J417" s="574" t="s">
        <v>931</v>
      </c>
      <c r="K417" s="574" t="str">
        <f t="shared" si="4"/>
        <v/>
      </c>
    </row>
    <row r="418" spans="2:11" s="574" customFormat="1" x14ac:dyDescent="0.25">
      <c r="B418" s="574">
        <v>6</v>
      </c>
      <c r="C418" s="574" t="s">
        <v>1379</v>
      </c>
      <c r="D418" s="627">
        <v>7</v>
      </c>
      <c r="E418" s="628">
        <f>'6'!D33</f>
        <v>0</v>
      </c>
      <c r="F418" s="575" t="str">
        <f>'6'!D$26</f>
        <v># of Units</v>
      </c>
      <c r="G418" s="608" t="s">
        <v>1058</v>
      </c>
      <c r="I418" s="576" t="s">
        <v>31</v>
      </c>
      <c r="J418" s="574" t="s">
        <v>931</v>
      </c>
      <c r="K418" s="574" t="str">
        <f t="shared" si="4"/>
        <v/>
      </c>
    </row>
    <row r="419" spans="2:11" s="574" customFormat="1" x14ac:dyDescent="0.25">
      <c r="B419" s="574">
        <v>6</v>
      </c>
      <c r="C419" s="574" t="s">
        <v>1379</v>
      </c>
      <c r="D419" s="627">
        <v>8</v>
      </c>
      <c r="E419" s="628">
        <f>'6'!D34</f>
        <v>0</v>
      </c>
      <c r="F419" s="575" t="str">
        <f>'6'!D$26</f>
        <v># of Units</v>
      </c>
      <c r="G419" s="608" t="s">
        <v>1058</v>
      </c>
      <c r="I419" s="576" t="s">
        <v>31</v>
      </c>
      <c r="J419" s="574" t="s">
        <v>931</v>
      </c>
      <c r="K419" s="574" t="str">
        <f t="shared" si="4"/>
        <v/>
      </c>
    </row>
    <row r="420" spans="2:11" s="574" customFormat="1" x14ac:dyDescent="0.25">
      <c r="B420" s="574">
        <v>6</v>
      </c>
      <c r="C420" s="574" t="s">
        <v>1379</v>
      </c>
      <c r="D420" s="627">
        <v>9</v>
      </c>
      <c r="E420" s="628">
        <f>'6'!D35</f>
        <v>0</v>
      </c>
      <c r="F420" s="575" t="str">
        <f>'6'!D$26</f>
        <v># of Units</v>
      </c>
      <c r="G420" s="608" t="s">
        <v>1058</v>
      </c>
      <c r="I420" s="576" t="s">
        <v>31</v>
      </c>
      <c r="J420" s="574" t="s">
        <v>931</v>
      </c>
      <c r="K420" s="574" t="str">
        <f t="shared" si="4"/>
        <v/>
      </c>
    </row>
    <row r="421" spans="2:11" s="574" customFormat="1" x14ac:dyDescent="0.25">
      <c r="B421" s="574">
        <v>6</v>
      </c>
      <c r="C421" s="574" t="s">
        <v>1379</v>
      </c>
      <c r="D421" s="627">
        <v>10</v>
      </c>
      <c r="E421" s="628">
        <f>'6'!D36</f>
        <v>0</v>
      </c>
      <c r="F421" s="575" t="str">
        <f>'6'!D$26</f>
        <v># of Units</v>
      </c>
      <c r="G421" s="608" t="s">
        <v>1058</v>
      </c>
      <c r="I421" s="576" t="s">
        <v>31</v>
      </c>
      <c r="J421" s="574" t="s">
        <v>931</v>
      </c>
      <c r="K421" s="574" t="str">
        <f t="shared" si="4"/>
        <v/>
      </c>
    </row>
    <row r="422" spans="2:11" s="574" customFormat="1" x14ac:dyDescent="0.25">
      <c r="B422" s="574">
        <v>6</v>
      </c>
      <c r="C422" s="574" t="s">
        <v>1379</v>
      </c>
      <c r="D422" s="627">
        <v>11</v>
      </c>
      <c r="E422" s="628">
        <f>'6'!D37</f>
        <v>0</v>
      </c>
      <c r="F422" s="575" t="str">
        <f>'6'!D$26</f>
        <v># of Units</v>
      </c>
      <c r="G422" s="608" t="s">
        <v>1058</v>
      </c>
      <c r="I422" s="584" t="s">
        <v>30</v>
      </c>
      <c r="J422" s="574" t="s">
        <v>931</v>
      </c>
      <c r="K422" s="574" t="str">
        <f t="shared" si="4"/>
        <v/>
      </c>
    </row>
    <row r="423" spans="2:11" s="574" customFormat="1" x14ac:dyDescent="0.25">
      <c r="B423" s="574">
        <v>6</v>
      </c>
      <c r="C423" s="574" t="s">
        <v>1379</v>
      </c>
      <c r="D423" s="627">
        <v>12</v>
      </c>
      <c r="E423" s="628">
        <f>'6'!D38</f>
        <v>0</v>
      </c>
      <c r="F423" s="575" t="str">
        <f>'6'!D$26</f>
        <v># of Units</v>
      </c>
      <c r="G423" s="608" t="s">
        <v>1058</v>
      </c>
      <c r="I423" s="584" t="s">
        <v>30</v>
      </c>
      <c r="J423" s="574" t="s">
        <v>931</v>
      </c>
      <c r="K423" s="574" t="str">
        <f t="shared" si="4"/>
        <v/>
      </c>
    </row>
    <row r="424" spans="2:11" s="574" customFormat="1" x14ac:dyDescent="0.25">
      <c r="B424" s="574">
        <v>6</v>
      </c>
      <c r="C424" s="574" t="s">
        <v>1379</v>
      </c>
      <c r="D424" s="627">
        <v>13</v>
      </c>
      <c r="E424" s="628">
        <f>'6'!D39</f>
        <v>0</v>
      </c>
      <c r="F424" s="575" t="str">
        <f>'6'!D$26</f>
        <v># of Units</v>
      </c>
      <c r="G424" s="608" t="s">
        <v>1058</v>
      </c>
      <c r="I424" s="584" t="s">
        <v>30</v>
      </c>
      <c r="J424" s="574" t="s">
        <v>931</v>
      </c>
      <c r="K424" s="574" t="str">
        <f t="shared" si="4"/>
        <v/>
      </c>
    </row>
    <row r="425" spans="2:11" s="574" customFormat="1" x14ac:dyDescent="0.25">
      <c r="B425" s="574">
        <v>6</v>
      </c>
      <c r="C425" s="574" t="s">
        <v>1379</v>
      </c>
      <c r="D425" s="627">
        <v>14</v>
      </c>
      <c r="E425" s="628">
        <f>'6'!D40</f>
        <v>0</v>
      </c>
      <c r="F425" s="575" t="str">
        <f>'6'!D$26</f>
        <v># of Units</v>
      </c>
      <c r="G425" s="608" t="s">
        <v>1058</v>
      </c>
      <c r="I425" s="584" t="s">
        <v>30</v>
      </c>
      <c r="J425" s="574" t="s">
        <v>931</v>
      </c>
      <c r="K425" s="574" t="str">
        <f t="shared" si="4"/>
        <v/>
      </c>
    </row>
    <row r="426" spans="2:11" s="574" customFormat="1" x14ac:dyDescent="0.25">
      <c r="B426" s="574">
        <v>6</v>
      </c>
      <c r="C426" s="574" t="s">
        <v>1379</v>
      </c>
      <c r="D426" s="627">
        <v>15</v>
      </c>
      <c r="E426" s="628">
        <f>'6'!D41</f>
        <v>0</v>
      </c>
      <c r="F426" s="575" t="str">
        <f>'6'!D$26</f>
        <v># of Units</v>
      </c>
      <c r="G426" s="608" t="s">
        <v>1058</v>
      </c>
      <c r="I426" s="584" t="s">
        <v>30</v>
      </c>
      <c r="J426" s="574" t="s">
        <v>931</v>
      </c>
      <c r="K426" s="574" t="str">
        <f t="shared" si="4"/>
        <v/>
      </c>
    </row>
    <row r="427" spans="2:11" s="574" customFormat="1" x14ac:dyDescent="0.25">
      <c r="B427" s="574">
        <v>6</v>
      </c>
      <c r="C427" s="574" t="s">
        <v>1379</v>
      </c>
      <c r="D427" s="627">
        <v>16</v>
      </c>
      <c r="E427" s="628">
        <f>'6'!D42</f>
        <v>0</v>
      </c>
      <c r="F427" s="575" t="str">
        <f>'6'!D$26</f>
        <v># of Units</v>
      </c>
      <c r="G427" s="608" t="s">
        <v>1058</v>
      </c>
      <c r="I427" s="584" t="s">
        <v>30</v>
      </c>
      <c r="J427" s="574" t="s">
        <v>931</v>
      </c>
      <c r="K427" s="574" t="str">
        <f t="shared" si="4"/>
        <v/>
      </c>
    </row>
    <row r="428" spans="2:11" s="574" customFormat="1" x14ac:dyDescent="0.25">
      <c r="B428" s="574">
        <v>6</v>
      </c>
      <c r="C428" s="574" t="s">
        <v>1379</v>
      </c>
      <c r="D428" s="627">
        <v>17</v>
      </c>
      <c r="E428" s="628">
        <f>'6'!D43</f>
        <v>0</v>
      </c>
      <c r="F428" s="575" t="str">
        <f>'6'!D$26</f>
        <v># of Units</v>
      </c>
      <c r="G428" s="608" t="s">
        <v>1058</v>
      </c>
      <c r="I428" s="584" t="s">
        <v>30</v>
      </c>
      <c r="J428" s="574" t="s">
        <v>931</v>
      </c>
      <c r="K428" s="574" t="str">
        <f t="shared" si="4"/>
        <v/>
      </c>
    </row>
    <row r="429" spans="2:11" s="574" customFormat="1" x14ac:dyDescent="0.25">
      <c r="B429" s="574">
        <v>6</v>
      </c>
      <c r="C429" s="574" t="s">
        <v>1379</v>
      </c>
      <c r="D429" s="627">
        <v>18</v>
      </c>
      <c r="E429" s="628">
        <f>'6'!D44</f>
        <v>0</v>
      </c>
      <c r="F429" s="575" t="str">
        <f>'6'!D$26</f>
        <v># of Units</v>
      </c>
      <c r="G429" s="608" t="s">
        <v>1058</v>
      </c>
      <c r="I429" s="584" t="s">
        <v>30</v>
      </c>
      <c r="J429" s="574" t="s">
        <v>931</v>
      </c>
      <c r="K429" s="574" t="str">
        <f t="shared" si="4"/>
        <v/>
      </c>
    </row>
    <row r="430" spans="2:11" s="574" customFormat="1" x14ac:dyDescent="0.25">
      <c r="B430" s="574">
        <v>6</v>
      </c>
      <c r="C430" s="574" t="s">
        <v>1379</v>
      </c>
      <c r="D430" s="627">
        <v>19</v>
      </c>
      <c r="E430" s="628">
        <f>'6'!D45</f>
        <v>0</v>
      </c>
      <c r="F430" s="575" t="str">
        <f>'6'!D$26</f>
        <v># of Units</v>
      </c>
      <c r="G430" s="608" t="s">
        <v>1058</v>
      </c>
      <c r="I430" s="584" t="s">
        <v>30</v>
      </c>
      <c r="J430" s="574" t="s">
        <v>1380</v>
      </c>
    </row>
    <row r="431" spans="2:11" s="574" customFormat="1" x14ac:dyDescent="0.25">
      <c r="B431" s="574">
        <v>6</v>
      </c>
      <c r="C431" s="574" t="s">
        <v>1379</v>
      </c>
      <c r="D431" s="627">
        <v>20</v>
      </c>
      <c r="E431" s="628">
        <f>'6'!D46</f>
        <v>0</v>
      </c>
      <c r="F431" s="575" t="str">
        <f>'6'!D$26</f>
        <v># of Units</v>
      </c>
      <c r="G431" s="608" t="s">
        <v>1058</v>
      </c>
      <c r="I431" s="584" t="s">
        <v>30</v>
      </c>
      <c r="J431" s="574" t="s">
        <v>1380</v>
      </c>
    </row>
    <row r="432" spans="2:11" s="574" customFormat="1" x14ac:dyDescent="0.25">
      <c r="B432" s="574">
        <v>6</v>
      </c>
      <c r="C432" s="574" t="s">
        <v>1379</v>
      </c>
      <c r="D432" s="627">
        <v>1</v>
      </c>
      <c r="E432" s="628">
        <f>'6'!E27</f>
        <v>0</v>
      </c>
      <c r="F432" s="575" t="str">
        <f>'6'!E$26</f>
        <v>Beds</v>
      </c>
      <c r="G432" s="608" t="s">
        <v>1058</v>
      </c>
      <c r="H432" s="604" t="s">
        <v>1057</v>
      </c>
      <c r="I432" s="604" t="s">
        <v>31</v>
      </c>
      <c r="J432" s="574" t="s">
        <v>931</v>
      </c>
      <c r="K432" s="574" t="str">
        <f t="shared" si="4"/>
        <v/>
      </c>
    </row>
    <row r="433" spans="2:11" s="574" customFormat="1" x14ac:dyDescent="0.25">
      <c r="B433" s="574">
        <v>6</v>
      </c>
      <c r="C433" s="574" t="s">
        <v>1379</v>
      </c>
      <c r="D433" s="627">
        <v>2</v>
      </c>
      <c r="E433" s="628">
        <f>'6'!E28</f>
        <v>0</v>
      </c>
      <c r="F433" s="575" t="str">
        <f>'6'!E$26</f>
        <v>Beds</v>
      </c>
      <c r="G433" s="608" t="s">
        <v>1058</v>
      </c>
      <c r="H433" s="604" t="s">
        <v>1057</v>
      </c>
      <c r="I433" s="604" t="s">
        <v>31</v>
      </c>
      <c r="J433" s="574" t="s">
        <v>931</v>
      </c>
      <c r="K433" s="574" t="str">
        <f t="shared" si="4"/>
        <v/>
      </c>
    </row>
    <row r="434" spans="2:11" s="574" customFormat="1" x14ac:dyDescent="0.25">
      <c r="B434" s="574">
        <v>6</v>
      </c>
      <c r="C434" s="574" t="s">
        <v>1379</v>
      </c>
      <c r="D434" s="627">
        <v>3</v>
      </c>
      <c r="E434" s="628">
        <f>'6'!E29</f>
        <v>0</v>
      </c>
      <c r="F434" s="575" t="str">
        <f>'6'!E$26</f>
        <v>Beds</v>
      </c>
      <c r="G434" s="608" t="s">
        <v>1058</v>
      </c>
      <c r="H434" s="604" t="s">
        <v>1057</v>
      </c>
      <c r="I434" s="604" t="s">
        <v>31</v>
      </c>
      <c r="J434" s="574" t="s">
        <v>931</v>
      </c>
      <c r="K434" s="574" t="str">
        <f t="shared" si="4"/>
        <v/>
      </c>
    </row>
    <row r="435" spans="2:11" s="574" customFormat="1" x14ac:dyDescent="0.25">
      <c r="B435" s="574">
        <v>6</v>
      </c>
      <c r="C435" s="574" t="s">
        <v>1379</v>
      </c>
      <c r="D435" s="627">
        <v>4</v>
      </c>
      <c r="E435" s="628">
        <f>'6'!E30</f>
        <v>0</v>
      </c>
      <c r="F435" s="575" t="str">
        <f>'6'!E$26</f>
        <v>Beds</v>
      </c>
      <c r="G435" s="608" t="s">
        <v>1058</v>
      </c>
      <c r="H435" s="604" t="s">
        <v>1057</v>
      </c>
      <c r="I435" s="604" t="s">
        <v>31</v>
      </c>
      <c r="J435" s="574" t="s">
        <v>931</v>
      </c>
      <c r="K435" s="574" t="str">
        <f t="shared" si="4"/>
        <v/>
      </c>
    </row>
    <row r="436" spans="2:11" s="574" customFormat="1" x14ac:dyDescent="0.25">
      <c r="B436" s="574">
        <v>6</v>
      </c>
      <c r="C436" s="574" t="s">
        <v>1379</v>
      </c>
      <c r="D436" s="627">
        <v>5</v>
      </c>
      <c r="E436" s="628">
        <f>'6'!E31</f>
        <v>0</v>
      </c>
      <c r="F436" s="575" t="str">
        <f>'6'!E$26</f>
        <v>Beds</v>
      </c>
      <c r="G436" s="608" t="s">
        <v>1058</v>
      </c>
      <c r="H436" s="604" t="s">
        <v>1057</v>
      </c>
      <c r="I436" s="604" t="s">
        <v>31</v>
      </c>
      <c r="J436" s="574" t="s">
        <v>931</v>
      </c>
      <c r="K436" s="574" t="str">
        <f t="shared" si="4"/>
        <v/>
      </c>
    </row>
    <row r="437" spans="2:11" s="574" customFormat="1" x14ac:dyDescent="0.25">
      <c r="B437" s="574">
        <v>6</v>
      </c>
      <c r="C437" s="574" t="s">
        <v>1379</v>
      </c>
      <c r="D437" s="627">
        <v>6</v>
      </c>
      <c r="E437" s="628">
        <f>'6'!E32</f>
        <v>0</v>
      </c>
      <c r="F437" s="575" t="str">
        <f>'6'!E$26</f>
        <v>Beds</v>
      </c>
      <c r="G437" s="608" t="s">
        <v>1058</v>
      </c>
      <c r="H437" s="604" t="s">
        <v>1057</v>
      </c>
      <c r="I437" s="604" t="s">
        <v>31</v>
      </c>
      <c r="J437" s="574" t="s">
        <v>931</v>
      </c>
      <c r="K437" s="574" t="str">
        <f t="shared" si="4"/>
        <v/>
      </c>
    </row>
    <row r="438" spans="2:11" s="574" customFormat="1" x14ac:dyDescent="0.25">
      <c r="B438" s="574">
        <v>6</v>
      </c>
      <c r="C438" s="574" t="s">
        <v>1379</v>
      </c>
      <c r="D438" s="627">
        <v>7</v>
      </c>
      <c r="E438" s="628">
        <f>'6'!E33</f>
        <v>0</v>
      </c>
      <c r="F438" s="575" t="str">
        <f>'6'!E$26</f>
        <v>Beds</v>
      </c>
      <c r="G438" s="608" t="s">
        <v>1058</v>
      </c>
      <c r="H438" s="604" t="s">
        <v>1057</v>
      </c>
      <c r="I438" s="604" t="s">
        <v>31</v>
      </c>
      <c r="J438" s="574" t="s">
        <v>931</v>
      </c>
      <c r="K438" s="574" t="str">
        <f t="shared" si="4"/>
        <v/>
      </c>
    </row>
    <row r="439" spans="2:11" s="574" customFormat="1" x14ac:dyDescent="0.25">
      <c r="B439" s="574">
        <v>6</v>
      </c>
      <c r="C439" s="574" t="s">
        <v>1379</v>
      </c>
      <c r="D439" s="627">
        <v>8</v>
      </c>
      <c r="E439" s="628">
        <f>'6'!E34</f>
        <v>0</v>
      </c>
      <c r="F439" s="575" t="str">
        <f>'6'!E$26</f>
        <v>Beds</v>
      </c>
      <c r="G439" s="608" t="s">
        <v>1058</v>
      </c>
      <c r="H439" s="604" t="s">
        <v>1057</v>
      </c>
      <c r="I439" s="604" t="s">
        <v>31</v>
      </c>
      <c r="J439" s="574" t="s">
        <v>931</v>
      </c>
      <c r="K439" s="574" t="str">
        <f t="shared" si="4"/>
        <v/>
      </c>
    </row>
    <row r="440" spans="2:11" s="574" customFormat="1" x14ac:dyDescent="0.25">
      <c r="B440" s="574">
        <v>6</v>
      </c>
      <c r="C440" s="574" t="s">
        <v>1379</v>
      </c>
      <c r="D440" s="627">
        <v>9</v>
      </c>
      <c r="E440" s="628">
        <f>'6'!E35</f>
        <v>0</v>
      </c>
      <c r="F440" s="575" t="str">
        <f>'6'!E$26</f>
        <v>Beds</v>
      </c>
      <c r="G440" s="608" t="s">
        <v>1058</v>
      </c>
      <c r="H440" s="604" t="s">
        <v>1057</v>
      </c>
      <c r="I440" s="604" t="s">
        <v>31</v>
      </c>
      <c r="J440" s="574" t="s">
        <v>931</v>
      </c>
      <c r="K440" s="574" t="str">
        <f t="shared" si="4"/>
        <v/>
      </c>
    </row>
    <row r="441" spans="2:11" s="574" customFormat="1" x14ac:dyDescent="0.25">
      <c r="B441" s="574">
        <v>6</v>
      </c>
      <c r="C441" s="574" t="s">
        <v>1379</v>
      </c>
      <c r="D441" s="627">
        <v>10</v>
      </c>
      <c r="E441" s="628">
        <f>'6'!E36</f>
        <v>0</v>
      </c>
      <c r="F441" s="575" t="str">
        <f>'6'!E$26</f>
        <v>Beds</v>
      </c>
      <c r="G441" s="608" t="s">
        <v>1058</v>
      </c>
      <c r="H441" s="604" t="s">
        <v>1057</v>
      </c>
      <c r="I441" s="604" t="s">
        <v>31</v>
      </c>
      <c r="J441" s="574" t="s">
        <v>931</v>
      </c>
      <c r="K441" s="574" t="str">
        <f t="shared" si="4"/>
        <v/>
      </c>
    </row>
    <row r="442" spans="2:11" s="574" customFormat="1" x14ac:dyDescent="0.25">
      <c r="B442" s="574">
        <v>6</v>
      </c>
      <c r="C442" s="574" t="s">
        <v>1379</v>
      </c>
      <c r="D442" s="627">
        <v>11</v>
      </c>
      <c r="E442" s="628">
        <f>'6'!E37</f>
        <v>0</v>
      </c>
      <c r="F442" s="575" t="str">
        <f>'6'!E$26</f>
        <v>Beds</v>
      </c>
      <c r="G442" s="608" t="s">
        <v>1058</v>
      </c>
      <c r="H442" s="604" t="s">
        <v>1057</v>
      </c>
      <c r="I442" s="584" t="s">
        <v>30</v>
      </c>
      <c r="J442" s="574" t="s">
        <v>931</v>
      </c>
      <c r="K442" s="574" t="str">
        <f t="shared" si="4"/>
        <v/>
      </c>
    </row>
    <row r="443" spans="2:11" s="574" customFormat="1" x14ac:dyDescent="0.25">
      <c r="B443" s="574">
        <v>6</v>
      </c>
      <c r="C443" s="574" t="s">
        <v>1379</v>
      </c>
      <c r="D443" s="627">
        <v>12</v>
      </c>
      <c r="E443" s="628">
        <f>'6'!E38</f>
        <v>0</v>
      </c>
      <c r="F443" s="575" t="str">
        <f>'6'!E$26</f>
        <v>Beds</v>
      </c>
      <c r="G443" s="608" t="s">
        <v>1058</v>
      </c>
      <c r="H443" s="604" t="s">
        <v>1057</v>
      </c>
      <c r="I443" s="584" t="s">
        <v>30</v>
      </c>
      <c r="J443" s="574" t="s">
        <v>931</v>
      </c>
      <c r="K443" s="574" t="str">
        <f t="shared" si="4"/>
        <v/>
      </c>
    </row>
    <row r="444" spans="2:11" s="574" customFormat="1" x14ac:dyDescent="0.25">
      <c r="B444" s="574">
        <v>6</v>
      </c>
      <c r="C444" s="574" t="s">
        <v>1379</v>
      </c>
      <c r="D444" s="627">
        <v>13</v>
      </c>
      <c r="E444" s="628">
        <f>'6'!E39</f>
        <v>0</v>
      </c>
      <c r="F444" s="575" t="str">
        <f>'6'!E$26</f>
        <v>Beds</v>
      </c>
      <c r="G444" s="608" t="s">
        <v>1058</v>
      </c>
      <c r="H444" s="604" t="s">
        <v>1057</v>
      </c>
      <c r="I444" s="584" t="s">
        <v>30</v>
      </c>
      <c r="J444" s="574" t="s">
        <v>931</v>
      </c>
      <c r="K444" s="574" t="str">
        <f t="shared" si="4"/>
        <v/>
      </c>
    </row>
    <row r="445" spans="2:11" s="574" customFormat="1" x14ac:dyDescent="0.25">
      <c r="B445" s="574">
        <v>6</v>
      </c>
      <c r="C445" s="574" t="s">
        <v>1379</v>
      </c>
      <c r="D445" s="627">
        <v>14</v>
      </c>
      <c r="E445" s="628">
        <f>'6'!E40</f>
        <v>0</v>
      </c>
      <c r="F445" s="575" t="str">
        <f>'6'!E$26</f>
        <v>Beds</v>
      </c>
      <c r="G445" s="608" t="s">
        <v>1058</v>
      </c>
      <c r="H445" s="604" t="s">
        <v>1057</v>
      </c>
      <c r="I445" s="584" t="s">
        <v>30</v>
      </c>
      <c r="J445" s="574" t="s">
        <v>931</v>
      </c>
      <c r="K445" s="574" t="str">
        <f t="shared" si="4"/>
        <v/>
      </c>
    </row>
    <row r="446" spans="2:11" s="574" customFormat="1" x14ac:dyDescent="0.25">
      <c r="B446" s="574">
        <v>6</v>
      </c>
      <c r="C446" s="574" t="s">
        <v>1379</v>
      </c>
      <c r="D446" s="627">
        <v>15</v>
      </c>
      <c r="E446" s="628">
        <f>'6'!E41</f>
        <v>0</v>
      </c>
      <c r="F446" s="575" t="str">
        <f>'6'!E$26</f>
        <v>Beds</v>
      </c>
      <c r="G446" s="608" t="s">
        <v>1058</v>
      </c>
      <c r="H446" s="604" t="s">
        <v>1057</v>
      </c>
      <c r="I446" s="584" t="s">
        <v>30</v>
      </c>
      <c r="J446" s="574" t="s">
        <v>931</v>
      </c>
      <c r="K446" s="574" t="str">
        <f t="shared" si="4"/>
        <v/>
      </c>
    </row>
    <row r="447" spans="2:11" s="574" customFormat="1" x14ac:dyDescent="0.25">
      <c r="B447" s="574">
        <v>6</v>
      </c>
      <c r="C447" s="574" t="s">
        <v>1379</v>
      </c>
      <c r="D447" s="627">
        <v>16</v>
      </c>
      <c r="E447" s="628">
        <f>'6'!E42</f>
        <v>0</v>
      </c>
      <c r="F447" s="575" t="str">
        <f>'6'!E$26</f>
        <v>Beds</v>
      </c>
      <c r="G447" s="608" t="s">
        <v>1058</v>
      </c>
      <c r="H447" s="604" t="s">
        <v>1057</v>
      </c>
      <c r="I447" s="584" t="s">
        <v>30</v>
      </c>
      <c r="J447" s="574" t="s">
        <v>931</v>
      </c>
      <c r="K447" s="574" t="str">
        <f t="shared" si="4"/>
        <v/>
      </c>
    </row>
    <row r="448" spans="2:11" s="574" customFormat="1" x14ac:dyDescent="0.25">
      <c r="B448" s="574">
        <v>6</v>
      </c>
      <c r="C448" s="574" t="s">
        <v>1379</v>
      </c>
      <c r="D448" s="627">
        <v>17</v>
      </c>
      <c r="E448" s="628">
        <f>'6'!E43</f>
        <v>0</v>
      </c>
      <c r="F448" s="575" t="str">
        <f>'6'!E$26</f>
        <v>Beds</v>
      </c>
      <c r="G448" s="608" t="s">
        <v>1058</v>
      </c>
      <c r="H448" s="604" t="s">
        <v>1057</v>
      </c>
      <c r="I448" s="584" t="s">
        <v>30</v>
      </c>
      <c r="J448" s="574" t="s">
        <v>931</v>
      </c>
      <c r="K448" s="574" t="str">
        <f t="shared" si="4"/>
        <v/>
      </c>
    </row>
    <row r="449" spans="2:12" s="574" customFormat="1" x14ac:dyDescent="0.25">
      <c r="B449" s="574">
        <v>6</v>
      </c>
      <c r="C449" s="574" t="s">
        <v>1379</v>
      </c>
      <c r="D449" s="627">
        <v>18</v>
      </c>
      <c r="E449" s="628">
        <f>'6'!E44</f>
        <v>0</v>
      </c>
      <c r="F449" s="575" t="str">
        <f>'6'!E$26</f>
        <v>Beds</v>
      </c>
      <c r="G449" s="608" t="s">
        <v>1058</v>
      </c>
      <c r="H449" s="604" t="s">
        <v>1057</v>
      </c>
      <c r="I449" s="584" t="s">
        <v>30</v>
      </c>
      <c r="J449" s="574" t="s">
        <v>931</v>
      </c>
      <c r="K449" s="574" t="str">
        <f t="shared" si="4"/>
        <v/>
      </c>
    </row>
    <row r="450" spans="2:12" s="574" customFormat="1" x14ac:dyDescent="0.25">
      <c r="B450" s="574">
        <v>6</v>
      </c>
      <c r="C450" s="574" t="s">
        <v>1379</v>
      </c>
      <c r="D450" s="627">
        <v>19</v>
      </c>
      <c r="E450" s="628">
        <f>'6'!E45</f>
        <v>0</v>
      </c>
      <c r="F450" s="575" t="str">
        <f>'6'!E$26</f>
        <v>Beds</v>
      </c>
      <c r="G450" s="608" t="s">
        <v>1058</v>
      </c>
      <c r="H450" s="604" t="s">
        <v>1057</v>
      </c>
      <c r="I450" s="584" t="s">
        <v>30</v>
      </c>
      <c r="J450" s="574" t="s">
        <v>931</v>
      </c>
      <c r="K450" s="574" t="str">
        <f t="shared" ref="K450:K451" si="5">IF(E450=0,"",E450)</f>
        <v/>
      </c>
    </row>
    <row r="451" spans="2:12" s="574" customFormat="1" x14ac:dyDescent="0.25">
      <c r="B451" s="574">
        <v>6</v>
      </c>
      <c r="C451" s="574" t="s">
        <v>1379</v>
      </c>
      <c r="D451" s="627">
        <v>20</v>
      </c>
      <c r="E451" s="628">
        <f>'6'!E46</f>
        <v>0</v>
      </c>
      <c r="F451" s="575" t="str">
        <f>'6'!E$26</f>
        <v>Beds</v>
      </c>
      <c r="G451" s="608" t="s">
        <v>1058</v>
      </c>
      <c r="H451" s="604" t="s">
        <v>1057</v>
      </c>
      <c r="I451" s="584" t="s">
        <v>30</v>
      </c>
      <c r="J451" s="574" t="s">
        <v>931</v>
      </c>
      <c r="K451" s="574" t="str">
        <f t="shared" si="5"/>
        <v/>
      </c>
    </row>
    <row r="452" spans="2:12" s="574" customFormat="1" x14ac:dyDescent="0.25">
      <c r="B452" s="574">
        <v>6</v>
      </c>
      <c r="C452" s="574" t="s">
        <v>1379</v>
      </c>
      <c r="D452" s="627">
        <v>1</v>
      </c>
      <c r="E452" s="619">
        <f>'6'!F27</f>
        <v>0</v>
      </c>
      <c r="F452" s="575" t="str">
        <f>'6'!F$26</f>
        <v>Baths</v>
      </c>
      <c r="G452" s="608" t="s">
        <v>1074</v>
      </c>
      <c r="H452" s="604" t="s">
        <v>1057</v>
      </c>
      <c r="I452" s="604" t="s">
        <v>31</v>
      </c>
      <c r="J452" s="574" t="s">
        <v>931</v>
      </c>
      <c r="K452" s="574" t="str">
        <f t="shared" si="4"/>
        <v/>
      </c>
      <c r="L452" s="574" t="s">
        <v>1085</v>
      </c>
    </row>
    <row r="453" spans="2:12" s="574" customFormat="1" x14ac:dyDescent="0.25">
      <c r="B453" s="574">
        <v>6</v>
      </c>
      <c r="C453" s="574" t="s">
        <v>1379</v>
      </c>
      <c r="D453" s="627">
        <v>2</v>
      </c>
      <c r="E453" s="619">
        <f>'6'!F28</f>
        <v>0</v>
      </c>
      <c r="F453" s="575" t="str">
        <f>'6'!F$26</f>
        <v>Baths</v>
      </c>
      <c r="G453" s="608" t="s">
        <v>1074</v>
      </c>
      <c r="H453" s="604" t="s">
        <v>1057</v>
      </c>
      <c r="I453" s="604" t="s">
        <v>31</v>
      </c>
      <c r="J453" s="574" t="s">
        <v>931</v>
      </c>
      <c r="K453" s="574" t="str">
        <f t="shared" si="4"/>
        <v/>
      </c>
      <c r="L453" s="574" t="s">
        <v>1085</v>
      </c>
    </row>
    <row r="454" spans="2:12" s="574" customFormat="1" x14ac:dyDescent="0.25">
      <c r="B454" s="574">
        <v>6</v>
      </c>
      <c r="C454" s="574" t="s">
        <v>1379</v>
      </c>
      <c r="D454" s="627">
        <v>3</v>
      </c>
      <c r="E454" s="619">
        <f>'6'!F29</f>
        <v>0</v>
      </c>
      <c r="F454" s="575" t="str">
        <f>'6'!F$26</f>
        <v>Baths</v>
      </c>
      <c r="G454" s="608" t="s">
        <v>1074</v>
      </c>
      <c r="H454" s="604" t="s">
        <v>1057</v>
      </c>
      <c r="I454" s="604" t="s">
        <v>31</v>
      </c>
      <c r="J454" s="574" t="s">
        <v>931</v>
      </c>
      <c r="K454" s="574" t="str">
        <f t="shared" si="4"/>
        <v/>
      </c>
      <c r="L454" s="574" t="s">
        <v>1085</v>
      </c>
    </row>
    <row r="455" spans="2:12" s="574" customFormat="1" x14ac:dyDescent="0.25">
      <c r="B455" s="574">
        <v>6</v>
      </c>
      <c r="C455" s="574" t="s">
        <v>1379</v>
      </c>
      <c r="D455" s="627">
        <v>4</v>
      </c>
      <c r="E455" s="619">
        <f>'6'!F30</f>
        <v>0</v>
      </c>
      <c r="F455" s="575" t="str">
        <f>'6'!F$26</f>
        <v>Baths</v>
      </c>
      <c r="G455" s="608" t="s">
        <v>1074</v>
      </c>
      <c r="H455" s="604" t="s">
        <v>1057</v>
      </c>
      <c r="I455" s="604" t="s">
        <v>31</v>
      </c>
      <c r="J455" s="574" t="s">
        <v>931</v>
      </c>
      <c r="K455" s="574" t="str">
        <f t="shared" si="4"/>
        <v/>
      </c>
      <c r="L455" s="574" t="s">
        <v>1085</v>
      </c>
    </row>
    <row r="456" spans="2:12" s="574" customFormat="1" x14ac:dyDescent="0.25">
      <c r="B456" s="574">
        <v>6</v>
      </c>
      <c r="C456" s="574" t="s">
        <v>1379</v>
      </c>
      <c r="D456" s="627">
        <v>5</v>
      </c>
      <c r="E456" s="619">
        <f>'6'!F31</f>
        <v>0</v>
      </c>
      <c r="F456" s="575" t="str">
        <f>'6'!F$26</f>
        <v>Baths</v>
      </c>
      <c r="G456" s="608" t="s">
        <v>1074</v>
      </c>
      <c r="H456" s="604" t="s">
        <v>1057</v>
      </c>
      <c r="I456" s="604" t="s">
        <v>31</v>
      </c>
      <c r="J456" s="574" t="s">
        <v>931</v>
      </c>
      <c r="K456" s="574" t="str">
        <f t="shared" si="4"/>
        <v/>
      </c>
      <c r="L456" s="574" t="s">
        <v>1085</v>
      </c>
    </row>
    <row r="457" spans="2:12" s="574" customFormat="1" x14ac:dyDescent="0.25">
      <c r="B457" s="574">
        <v>6</v>
      </c>
      <c r="C457" s="574" t="s">
        <v>1379</v>
      </c>
      <c r="D457" s="627">
        <v>6</v>
      </c>
      <c r="E457" s="619">
        <f>'6'!F32</f>
        <v>0</v>
      </c>
      <c r="F457" s="575" t="str">
        <f>'6'!F$26</f>
        <v>Baths</v>
      </c>
      <c r="G457" s="608" t="s">
        <v>1074</v>
      </c>
      <c r="H457" s="604" t="s">
        <v>1057</v>
      </c>
      <c r="I457" s="604" t="s">
        <v>31</v>
      </c>
      <c r="J457" s="574" t="s">
        <v>931</v>
      </c>
      <c r="K457" s="574" t="str">
        <f t="shared" si="4"/>
        <v/>
      </c>
      <c r="L457" s="574" t="s">
        <v>1085</v>
      </c>
    </row>
    <row r="458" spans="2:12" s="574" customFormat="1" x14ac:dyDescent="0.25">
      <c r="B458" s="574">
        <v>6</v>
      </c>
      <c r="C458" s="574" t="s">
        <v>1379</v>
      </c>
      <c r="D458" s="627">
        <v>7</v>
      </c>
      <c r="E458" s="619">
        <f>'6'!F33</f>
        <v>0</v>
      </c>
      <c r="F458" s="575" t="str">
        <f>'6'!F$26</f>
        <v>Baths</v>
      </c>
      <c r="G458" s="608" t="s">
        <v>1074</v>
      </c>
      <c r="H458" s="604" t="s">
        <v>1057</v>
      </c>
      <c r="I458" s="604" t="s">
        <v>31</v>
      </c>
      <c r="J458" s="574" t="s">
        <v>931</v>
      </c>
      <c r="K458" s="574" t="str">
        <f t="shared" si="4"/>
        <v/>
      </c>
      <c r="L458" s="574" t="s">
        <v>1085</v>
      </c>
    </row>
    <row r="459" spans="2:12" s="574" customFormat="1" x14ac:dyDescent="0.25">
      <c r="B459" s="574">
        <v>6</v>
      </c>
      <c r="C459" s="574" t="s">
        <v>1379</v>
      </c>
      <c r="D459" s="627">
        <v>8</v>
      </c>
      <c r="E459" s="619">
        <f>'6'!F34</f>
        <v>0</v>
      </c>
      <c r="F459" s="575" t="str">
        <f>'6'!F$26</f>
        <v>Baths</v>
      </c>
      <c r="G459" s="608" t="s">
        <v>1074</v>
      </c>
      <c r="H459" s="604" t="s">
        <v>1057</v>
      </c>
      <c r="I459" s="604" t="s">
        <v>31</v>
      </c>
      <c r="J459" s="574" t="s">
        <v>931</v>
      </c>
      <c r="K459" s="574" t="str">
        <f t="shared" si="4"/>
        <v/>
      </c>
      <c r="L459" s="574" t="s">
        <v>1085</v>
      </c>
    </row>
    <row r="460" spans="2:12" s="574" customFormat="1" x14ac:dyDescent="0.25">
      <c r="B460" s="574">
        <v>6</v>
      </c>
      <c r="C460" s="574" t="s">
        <v>1379</v>
      </c>
      <c r="D460" s="627">
        <v>9</v>
      </c>
      <c r="E460" s="619">
        <f>'6'!F35</f>
        <v>0</v>
      </c>
      <c r="F460" s="575" t="str">
        <f>'6'!F$26</f>
        <v>Baths</v>
      </c>
      <c r="G460" s="608" t="s">
        <v>1074</v>
      </c>
      <c r="H460" s="604" t="s">
        <v>1057</v>
      </c>
      <c r="I460" s="604" t="s">
        <v>31</v>
      </c>
      <c r="J460" s="574" t="s">
        <v>931</v>
      </c>
      <c r="K460" s="574" t="str">
        <f t="shared" si="4"/>
        <v/>
      </c>
      <c r="L460" s="574" t="s">
        <v>1085</v>
      </c>
    </row>
    <row r="461" spans="2:12" s="574" customFormat="1" x14ac:dyDescent="0.25">
      <c r="B461" s="574">
        <v>6</v>
      </c>
      <c r="C461" s="574" t="s">
        <v>1379</v>
      </c>
      <c r="D461" s="627">
        <v>10</v>
      </c>
      <c r="E461" s="619">
        <f>'6'!F36</f>
        <v>0</v>
      </c>
      <c r="F461" s="575" t="str">
        <f>'6'!F$26</f>
        <v>Baths</v>
      </c>
      <c r="G461" s="608" t="s">
        <v>1074</v>
      </c>
      <c r="H461" s="604" t="s">
        <v>1057</v>
      </c>
      <c r="I461" s="604" t="s">
        <v>31</v>
      </c>
      <c r="J461" s="574" t="s">
        <v>931</v>
      </c>
      <c r="K461" s="574" t="str">
        <f t="shared" si="4"/>
        <v/>
      </c>
      <c r="L461" s="574" t="s">
        <v>1085</v>
      </c>
    </row>
    <row r="462" spans="2:12" s="574" customFormat="1" x14ac:dyDescent="0.25">
      <c r="B462" s="574">
        <v>6</v>
      </c>
      <c r="C462" s="574" t="s">
        <v>1379</v>
      </c>
      <c r="D462" s="627">
        <v>11</v>
      </c>
      <c r="E462" s="619">
        <f>'6'!F37</f>
        <v>0</v>
      </c>
      <c r="F462" s="575" t="str">
        <f>'6'!F$26</f>
        <v>Baths</v>
      </c>
      <c r="G462" s="608" t="s">
        <v>1074</v>
      </c>
      <c r="H462" s="604" t="s">
        <v>1057</v>
      </c>
      <c r="I462" s="584" t="s">
        <v>30</v>
      </c>
      <c r="J462" s="574" t="s">
        <v>931</v>
      </c>
      <c r="K462" s="574" t="str">
        <f t="shared" si="4"/>
        <v/>
      </c>
      <c r="L462" s="574" t="s">
        <v>1085</v>
      </c>
    </row>
    <row r="463" spans="2:12" s="574" customFormat="1" x14ac:dyDescent="0.25">
      <c r="B463" s="574">
        <v>6</v>
      </c>
      <c r="C463" s="574" t="s">
        <v>1379</v>
      </c>
      <c r="D463" s="627">
        <v>12</v>
      </c>
      <c r="E463" s="619">
        <f>'6'!F38</f>
        <v>0</v>
      </c>
      <c r="F463" s="575" t="str">
        <f>'6'!F$26</f>
        <v>Baths</v>
      </c>
      <c r="G463" s="608" t="s">
        <v>1074</v>
      </c>
      <c r="H463" s="604" t="s">
        <v>1057</v>
      </c>
      <c r="I463" s="584" t="s">
        <v>30</v>
      </c>
      <c r="J463" s="574" t="s">
        <v>931</v>
      </c>
      <c r="K463" s="574" t="str">
        <f t="shared" si="4"/>
        <v/>
      </c>
      <c r="L463" s="574" t="s">
        <v>1085</v>
      </c>
    </row>
    <row r="464" spans="2:12" s="574" customFormat="1" x14ac:dyDescent="0.25">
      <c r="B464" s="574">
        <v>6</v>
      </c>
      <c r="C464" s="574" t="s">
        <v>1379</v>
      </c>
      <c r="D464" s="627">
        <v>13</v>
      </c>
      <c r="E464" s="619">
        <f>'6'!F39</f>
        <v>0</v>
      </c>
      <c r="F464" s="575" t="str">
        <f>'6'!F$26</f>
        <v>Baths</v>
      </c>
      <c r="G464" s="608" t="s">
        <v>1074</v>
      </c>
      <c r="H464" s="604" t="s">
        <v>1057</v>
      </c>
      <c r="I464" s="584" t="s">
        <v>30</v>
      </c>
      <c r="J464" s="574" t="s">
        <v>931</v>
      </c>
      <c r="K464" s="574" t="str">
        <f t="shared" si="4"/>
        <v/>
      </c>
      <c r="L464" s="574" t="s">
        <v>1085</v>
      </c>
    </row>
    <row r="465" spans="2:12" s="574" customFormat="1" x14ac:dyDescent="0.25">
      <c r="B465" s="574">
        <v>6</v>
      </c>
      <c r="C465" s="574" t="s">
        <v>1379</v>
      </c>
      <c r="D465" s="627">
        <v>14</v>
      </c>
      <c r="E465" s="619">
        <f>'6'!F40</f>
        <v>0</v>
      </c>
      <c r="F465" s="575" t="str">
        <f>'6'!F$26</f>
        <v>Baths</v>
      </c>
      <c r="G465" s="608" t="s">
        <v>1074</v>
      </c>
      <c r="H465" s="604" t="s">
        <v>1057</v>
      </c>
      <c r="I465" s="584" t="s">
        <v>30</v>
      </c>
      <c r="J465" s="574" t="s">
        <v>931</v>
      </c>
      <c r="K465" s="574" t="str">
        <f t="shared" si="4"/>
        <v/>
      </c>
      <c r="L465" s="574" t="s">
        <v>1085</v>
      </c>
    </row>
    <row r="466" spans="2:12" s="574" customFormat="1" x14ac:dyDescent="0.25">
      <c r="B466" s="574">
        <v>6</v>
      </c>
      <c r="C466" s="574" t="s">
        <v>1379</v>
      </c>
      <c r="D466" s="627">
        <v>15</v>
      </c>
      <c r="E466" s="619">
        <f>'6'!F41</f>
        <v>0</v>
      </c>
      <c r="F466" s="575" t="str">
        <f>'6'!F$26</f>
        <v>Baths</v>
      </c>
      <c r="G466" s="608" t="s">
        <v>1074</v>
      </c>
      <c r="H466" s="604" t="s">
        <v>1057</v>
      </c>
      <c r="I466" s="584" t="s">
        <v>30</v>
      </c>
      <c r="J466" s="574" t="s">
        <v>931</v>
      </c>
      <c r="K466" s="574" t="str">
        <f t="shared" si="4"/>
        <v/>
      </c>
      <c r="L466" s="574" t="s">
        <v>1085</v>
      </c>
    </row>
    <row r="467" spans="2:12" s="574" customFormat="1" x14ac:dyDescent="0.25">
      <c r="B467" s="574">
        <v>6</v>
      </c>
      <c r="C467" s="574" t="s">
        <v>1379</v>
      </c>
      <c r="D467" s="627">
        <v>16</v>
      </c>
      <c r="E467" s="619">
        <f>'6'!F42</f>
        <v>0</v>
      </c>
      <c r="F467" s="575" t="str">
        <f>'6'!F$26</f>
        <v>Baths</v>
      </c>
      <c r="G467" s="608" t="s">
        <v>1074</v>
      </c>
      <c r="H467" s="604" t="s">
        <v>1057</v>
      </c>
      <c r="I467" s="584" t="s">
        <v>30</v>
      </c>
      <c r="J467" s="574" t="s">
        <v>931</v>
      </c>
      <c r="K467" s="574" t="str">
        <f t="shared" si="4"/>
        <v/>
      </c>
      <c r="L467" s="574" t="s">
        <v>1085</v>
      </c>
    </row>
    <row r="468" spans="2:12" s="574" customFormat="1" x14ac:dyDescent="0.25">
      <c r="B468" s="574">
        <v>6</v>
      </c>
      <c r="C468" s="574" t="s">
        <v>1379</v>
      </c>
      <c r="D468" s="627">
        <v>17</v>
      </c>
      <c r="E468" s="619">
        <f>'6'!F43</f>
        <v>0</v>
      </c>
      <c r="F468" s="575" t="str">
        <f>'6'!F$26</f>
        <v>Baths</v>
      </c>
      <c r="G468" s="608" t="s">
        <v>1074</v>
      </c>
      <c r="H468" s="604" t="s">
        <v>1057</v>
      </c>
      <c r="I468" s="584" t="s">
        <v>30</v>
      </c>
      <c r="J468" s="574" t="s">
        <v>931</v>
      </c>
      <c r="K468" s="574" t="str">
        <f t="shared" si="4"/>
        <v/>
      </c>
      <c r="L468" s="574" t="s">
        <v>1085</v>
      </c>
    </row>
    <row r="469" spans="2:12" s="574" customFormat="1" x14ac:dyDescent="0.25">
      <c r="B469" s="574">
        <v>6</v>
      </c>
      <c r="C469" s="574" t="s">
        <v>1379</v>
      </c>
      <c r="D469" s="627">
        <v>18</v>
      </c>
      <c r="E469" s="619">
        <f>'6'!F44</f>
        <v>0</v>
      </c>
      <c r="F469" s="575" t="str">
        <f>'6'!F$26</f>
        <v>Baths</v>
      </c>
      <c r="G469" s="608" t="s">
        <v>1074</v>
      </c>
      <c r="H469" s="604" t="s">
        <v>1057</v>
      </c>
      <c r="I469" s="584" t="s">
        <v>30</v>
      </c>
      <c r="J469" s="574" t="s">
        <v>931</v>
      </c>
      <c r="K469" s="574" t="str">
        <f t="shared" si="4"/>
        <v/>
      </c>
      <c r="L469" s="574" t="s">
        <v>1085</v>
      </c>
    </row>
    <row r="470" spans="2:12" s="574" customFormat="1" x14ac:dyDescent="0.25">
      <c r="B470" s="574">
        <v>6</v>
      </c>
      <c r="C470" s="574" t="s">
        <v>1379</v>
      </c>
      <c r="D470" s="627">
        <v>19</v>
      </c>
      <c r="E470" s="619">
        <f>'6'!F45</f>
        <v>0</v>
      </c>
      <c r="F470" s="575" t="str">
        <f>'6'!F$26</f>
        <v>Baths</v>
      </c>
      <c r="G470" s="608" t="s">
        <v>1074</v>
      </c>
      <c r="H470" s="604" t="s">
        <v>1057</v>
      </c>
      <c r="I470" s="584" t="s">
        <v>30</v>
      </c>
      <c r="J470" s="574" t="s">
        <v>931</v>
      </c>
      <c r="K470" s="574" t="str">
        <f t="shared" ref="K470:K471" si="6">IF(E470=0,"",E470)</f>
        <v/>
      </c>
      <c r="L470" s="574" t="s">
        <v>1085</v>
      </c>
    </row>
    <row r="471" spans="2:12" s="574" customFormat="1" x14ac:dyDescent="0.25">
      <c r="B471" s="574">
        <v>6</v>
      </c>
      <c r="C471" s="574" t="s">
        <v>1379</v>
      </c>
      <c r="D471" s="627">
        <v>20</v>
      </c>
      <c r="E471" s="619">
        <f>'6'!F46</f>
        <v>0</v>
      </c>
      <c r="F471" s="575" t="str">
        <f>'6'!F$26</f>
        <v>Baths</v>
      </c>
      <c r="G471" s="608" t="s">
        <v>1074</v>
      </c>
      <c r="H471" s="604" t="s">
        <v>1057</v>
      </c>
      <c r="I471" s="584" t="s">
        <v>30</v>
      </c>
      <c r="J471" s="574" t="s">
        <v>931</v>
      </c>
      <c r="K471" s="574" t="str">
        <f t="shared" si="6"/>
        <v/>
      </c>
      <c r="L471" s="574" t="s">
        <v>1085</v>
      </c>
    </row>
    <row r="472" spans="2:12" s="574" customFormat="1" x14ac:dyDescent="0.25">
      <c r="B472" s="574">
        <v>6</v>
      </c>
      <c r="C472" s="574" t="s">
        <v>1379</v>
      </c>
      <c r="D472" s="627">
        <v>1</v>
      </c>
      <c r="E472" s="629">
        <f>'6'!G27</f>
        <v>0</v>
      </c>
      <c r="F472" s="575" t="str">
        <f>'6'!G$26</f>
        <v>Square Footage</v>
      </c>
      <c r="G472" s="608" t="s">
        <v>1058</v>
      </c>
      <c r="H472" s="604" t="s">
        <v>1057</v>
      </c>
      <c r="I472" s="604" t="s">
        <v>31</v>
      </c>
      <c r="J472" s="574" t="s">
        <v>931</v>
      </c>
      <c r="K472" s="574" t="str">
        <f t="shared" si="4"/>
        <v/>
      </c>
    </row>
    <row r="473" spans="2:12" s="574" customFormat="1" x14ac:dyDescent="0.25">
      <c r="B473" s="574">
        <v>6</v>
      </c>
      <c r="C473" s="574" t="s">
        <v>1379</v>
      </c>
      <c r="D473" s="627">
        <v>2</v>
      </c>
      <c r="E473" s="629">
        <f>'6'!G28</f>
        <v>0</v>
      </c>
      <c r="F473" s="575" t="str">
        <f>'6'!G$26</f>
        <v>Square Footage</v>
      </c>
      <c r="G473" s="608" t="s">
        <v>1058</v>
      </c>
      <c r="H473" s="604" t="s">
        <v>1057</v>
      </c>
      <c r="I473" s="604" t="s">
        <v>31</v>
      </c>
      <c r="J473" s="574" t="s">
        <v>931</v>
      </c>
      <c r="K473" s="574" t="str">
        <f t="shared" si="4"/>
        <v/>
      </c>
    </row>
    <row r="474" spans="2:12" s="574" customFormat="1" x14ac:dyDescent="0.25">
      <c r="B474" s="574">
        <v>6</v>
      </c>
      <c r="C474" s="574" t="s">
        <v>1379</v>
      </c>
      <c r="D474" s="627">
        <v>3</v>
      </c>
      <c r="E474" s="629">
        <f>'6'!G29</f>
        <v>0</v>
      </c>
      <c r="F474" s="575" t="str">
        <f>'6'!G$26</f>
        <v>Square Footage</v>
      </c>
      <c r="G474" s="608" t="s">
        <v>1058</v>
      </c>
      <c r="H474" s="604" t="s">
        <v>1057</v>
      </c>
      <c r="I474" s="604" t="s">
        <v>31</v>
      </c>
      <c r="J474" s="574" t="s">
        <v>931</v>
      </c>
      <c r="K474" s="574" t="str">
        <f t="shared" si="4"/>
        <v/>
      </c>
    </row>
    <row r="475" spans="2:12" s="574" customFormat="1" x14ac:dyDescent="0.25">
      <c r="B475" s="574">
        <v>6</v>
      </c>
      <c r="C475" s="574" t="s">
        <v>1379</v>
      </c>
      <c r="D475" s="627">
        <v>4</v>
      </c>
      <c r="E475" s="629">
        <f>'6'!G30</f>
        <v>0</v>
      </c>
      <c r="F475" s="575" t="str">
        <f>'6'!G$26</f>
        <v>Square Footage</v>
      </c>
      <c r="G475" s="608" t="s">
        <v>1058</v>
      </c>
      <c r="H475" s="604" t="s">
        <v>1057</v>
      </c>
      <c r="I475" s="604" t="s">
        <v>31</v>
      </c>
      <c r="J475" s="574" t="s">
        <v>931</v>
      </c>
      <c r="K475" s="574" t="str">
        <f t="shared" si="4"/>
        <v/>
      </c>
    </row>
    <row r="476" spans="2:12" s="574" customFormat="1" x14ac:dyDescent="0.25">
      <c r="B476" s="574">
        <v>6</v>
      </c>
      <c r="C476" s="574" t="s">
        <v>1379</v>
      </c>
      <c r="D476" s="627">
        <v>5</v>
      </c>
      <c r="E476" s="629">
        <f>'6'!G31</f>
        <v>0</v>
      </c>
      <c r="F476" s="575" t="str">
        <f>'6'!G$26</f>
        <v>Square Footage</v>
      </c>
      <c r="G476" s="608" t="s">
        <v>1058</v>
      </c>
      <c r="H476" s="604" t="s">
        <v>1057</v>
      </c>
      <c r="I476" s="604" t="s">
        <v>31</v>
      </c>
      <c r="J476" s="574" t="s">
        <v>931</v>
      </c>
      <c r="K476" s="574" t="str">
        <f t="shared" si="4"/>
        <v/>
      </c>
    </row>
    <row r="477" spans="2:12" s="574" customFormat="1" x14ac:dyDescent="0.25">
      <c r="B477" s="574">
        <v>6</v>
      </c>
      <c r="C477" s="574" t="s">
        <v>1379</v>
      </c>
      <c r="D477" s="627">
        <v>6</v>
      </c>
      <c r="E477" s="629">
        <f>'6'!G32</f>
        <v>0</v>
      </c>
      <c r="F477" s="575" t="str">
        <f>'6'!G$26</f>
        <v>Square Footage</v>
      </c>
      <c r="G477" s="608" t="s">
        <v>1058</v>
      </c>
      <c r="H477" s="604" t="s">
        <v>1057</v>
      </c>
      <c r="I477" s="604" t="s">
        <v>31</v>
      </c>
      <c r="J477" s="574" t="s">
        <v>931</v>
      </c>
      <c r="K477" s="574" t="str">
        <f t="shared" si="4"/>
        <v/>
      </c>
    </row>
    <row r="478" spans="2:12" s="574" customFormat="1" x14ac:dyDescent="0.25">
      <c r="B478" s="574">
        <v>6</v>
      </c>
      <c r="C478" s="574" t="s">
        <v>1379</v>
      </c>
      <c r="D478" s="627">
        <v>7</v>
      </c>
      <c r="E478" s="629">
        <f>'6'!G33</f>
        <v>0</v>
      </c>
      <c r="F478" s="575" t="str">
        <f>'6'!G$26</f>
        <v>Square Footage</v>
      </c>
      <c r="G478" s="608" t="s">
        <v>1058</v>
      </c>
      <c r="H478" s="604" t="s">
        <v>1057</v>
      </c>
      <c r="I478" s="604" t="s">
        <v>31</v>
      </c>
      <c r="J478" s="574" t="s">
        <v>931</v>
      </c>
      <c r="K478" s="574" t="str">
        <f t="shared" si="4"/>
        <v/>
      </c>
    </row>
    <row r="479" spans="2:12" s="574" customFormat="1" x14ac:dyDescent="0.25">
      <c r="B479" s="574">
        <v>6</v>
      </c>
      <c r="C479" s="574" t="s">
        <v>1379</v>
      </c>
      <c r="D479" s="627">
        <v>8</v>
      </c>
      <c r="E479" s="629">
        <f>'6'!G34</f>
        <v>0</v>
      </c>
      <c r="F479" s="575" t="str">
        <f>'6'!G$26</f>
        <v>Square Footage</v>
      </c>
      <c r="G479" s="608" t="s">
        <v>1058</v>
      </c>
      <c r="H479" s="604" t="s">
        <v>1057</v>
      </c>
      <c r="I479" s="604" t="s">
        <v>31</v>
      </c>
      <c r="J479" s="574" t="s">
        <v>931</v>
      </c>
      <c r="K479" s="574" t="str">
        <f t="shared" si="4"/>
        <v/>
      </c>
    </row>
    <row r="480" spans="2:12" s="574" customFormat="1" x14ac:dyDescent="0.25">
      <c r="B480" s="574">
        <v>6</v>
      </c>
      <c r="C480" s="574" t="s">
        <v>1379</v>
      </c>
      <c r="D480" s="627">
        <v>9</v>
      </c>
      <c r="E480" s="629">
        <f>'6'!G35</f>
        <v>0</v>
      </c>
      <c r="F480" s="575" t="str">
        <f>'6'!G$26</f>
        <v>Square Footage</v>
      </c>
      <c r="G480" s="608" t="s">
        <v>1058</v>
      </c>
      <c r="H480" s="604" t="s">
        <v>1057</v>
      </c>
      <c r="I480" s="604" t="s">
        <v>31</v>
      </c>
      <c r="J480" s="574" t="s">
        <v>931</v>
      </c>
      <c r="K480" s="574" t="str">
        <f t="shared" si="4"/>
        <v/>
      </c>
    </row>
    <row r="481" spans="2:12" s="574" customFormat="1" x14ac:dyDescent="0.25">
      <c r="B481" s="574">
        <v>6</v>
      </c>
      <c r="C481" s="574" t="s">
        <v>1379</v>
      </c>
      <c r="D481" s="627">
        <v>10</v>
      </c>
      <c r="E481" s="629">
        <f>'6'!G36</f>
        <v>0</v>
      </c>
      <c r="F481" s="575" t="str">
        <f>'6'!G$26</f>
        <v>Square Footage</v>
      </c>
      <c r="G481" s="608" t="s">
        <v>1058</v>
      </c>
      <c r="H481" s="604" t="s">
        <v>1057</v>
      </c>
      <c r="I481" s="604" t="s">
        <v>31</v>
      </c>
      <c r="J481" s="574" t="s">
        <v>931</v>
      </c>
      <c r="K481" s="574" t="str">
        <f t="shared" si="4"/>
        <v/>
      </c>
    </row>
    <row r="482" spans="2:12" s="574" customFormat="1" x14ac:dyDescent="0.25">
      <c r="B482" s="574">
        <v>6</v>
      </c>
      <c r="C482" s="574" t="s">
        <v>1379</v>
      </c>
      <c r="D482" s="627">
        <v>11</v>
      </c>
      <c r="E482" s="629">
        <f>'6'!G37</f>
        <v>0</v>
      </c>
      <c r="F482" s="575" t="str">
        <f>'6'!G$26</f>
        <v>Square Footage</v>
      </c>
      <c r="G482" s="608" t="s">
        <v>1058</v>
      </c>
      <c r="H482" s="604" t="s">
        <v>1057</v>
      </c>
      <c r="I482" s="584" t="s">
        <v>30</v>
      </c>
      <c r="J482" s="574" t="s">
        <v>931</v>
      </c>
      <c r="K482" s="574" t="str">
        <f t="shared" ref="K482:K529" si="7">IF(E482=0,"",E482)</f>
        <v/>
      </c>
    </row>
    <row r="483" spans="2:12" s="574" customFormat="1" x14ac:dyDescent="0.25">
      <c r="B483" s="574">
        <v>6</v>
      </c>
      <c r="C483" s="574" t="s">
        <v>1379</v>
      </c>
      <c r="D483" s="627">
        <v>12</v>
      </c>
      <c r="E483" s="629">
        <f>'6'!G38</f>
        <v>0</v>
      </c>
      <c r="F483" s="575" t="str">
        <f>'6'!G$26</f>
        <v>Square Footage</v>
      </c>
      <c r="G483" s="608" t="s">
        <v>1058</v>
      </c>
      <c r="H483" s="604" t="s">
        <v>1057</v>
      </c>
      <c r="I483" s="584" t="s">
        <v>30</v>
      </c>
      <c r="J483" s="574" t="s">
        <v>931</v>
      </c>
      <c r="K483" s="574" t="str">
        <f t="shared" si="7"/>
        <v/>
      </c>
    </row>
    <row r="484" spans="2:12" s="574" customFormat="1" x14ac:dyDescent="0.25">
      <c r="B484" s="574">
        <v>6</v>
      </c>
      <c r="C484" s="574" t="s">
        <v>1379</v>
      </c>
      <c r="D484" s="627">
        <v>13</v>
      </c>
      <c r="E484" s="629">
        <f>'6'!G39</f>
        <v>0</v>
      </c>
      <c r="F484" s="575" t="str">
        <f>'6'!G$26</f>
        <v>Square Footage</v>
      </c>
      <c r="G484" s="608" t="s">
        <v>1058</v>
      </c>
      <c r="H484" s="604" t="s">
        <v>1057</v>
      </c>
      <c r="I484" s="584" t="s">
        <v>30</v>
      </c>
      <c r="J484" s="574" t="s">
        <v>931</v>
      </c>
      <c r="K484" s="574" t="str">
        <f t="shared" si="7"/>
        <v/>
      </c>
    </row>
    <row r="485" spans="2:12" s="574" customFormat="1" x14ac:dyDescent="0.25">
      <c r="B485" s="574">
        <v>6</v>
      </c>
      <c r="C485" s="574" t="s">
        <v>1379</v>
      </c>
      <c r="D485" s="627">
        <v>14</v>
      </c>
      <c r="E485" s="629">
        <f>'6'!G40</f>
        <v>0</v>
      </c>
      <c r="F485" s="575" t="str">
        <f>'6'!G$26</f>
        <v>Square Footage</v>
      </c>
      <c r="G485" s="608" t="s">
        <v>1058</v>
      </c>
      <c r="H485" s="604" t="s">
        <v>1057</v>
      </c>
      <c r="I485" s="584" t="s">
        <v>30</v>
      </c>
      <c r="J485" s="574" t="s">
        <v>931</v>
      </c>
      <c r="K485" s="574" t="str">
        <f t="shared" si="7"/>
        <v/>
      </c>
    </row>
    <row r="486" spans="2:12" s="574" customFormat="1" x14ac:dyDescent="0.25">
      <c r="B486" s="574">
        <v>6</v>
      </c>
      <c r="C486" s="574" t="s">
        <v>1379</v>
      </c>
      <c r="D486" s="627">
        <v>15</v>
      </c>
      <c r="E486" s="629">
        <f>'6'!G41</f>
        <v>0</v>
      </c>
      <c r="F486" s="575" t="str">
        <f>'6'!G$26</f>
        <v>Square Footage</v>
      </c>
      <c r="G486" s="608" t="s">
        <v>1058</v>
      </c>
      <c r="H486" s="604" t="s">
        <v>1057</v>
      </c>
      <c r="I486" s="584" t="s">
        <v>30</v>
      </c>
      <c r="J486" s="574" t="s">
        <v>931</v>
      </c>
      <c r="K486" s="574" t="str">
        <f t="shared" si="7"/>
        <v/>
      </c>
    </row>
    <row r="487" spans="2:12" s="574" customFormat="1" x14ac:dyDescent="0.25">
      <c r="B487" s="574">
        <v>6</v>
      </c>
      <c r="C487" s="574" t="s">
        <v>1379</v>
      </c>
      <c r="D487" s="627">
        <v>16</v>
      </c>
      <c r="E487" s="629">
        <f>'6'!G42</f>
        <v>0</v>
      </c>
      <c r="F487" s="575" t="str">
        <f>'6'!G$26</f>
        <v>Square Footage</v>
      </c>
      <c r="G487" s="608" t="s">
        <v>1058</v>
      </c>
      <c r="H487" s="604" t="s">
        <v>1057</v>
      </c>
      <c r="I487" s="584" t="s">
        <v>30</v>
      </c>
      <c r="J487" s="574" t="s">
        <v>931</v>
      </c>
      <c r="K487" s="574" t="str">
        <f t="shared" si="7"/>
        <v/>
      </c>
    </row>
    <row r="488" spans="2:12" s="574" customFormat="1" x14ac:dyDescent="0.25">
      <c r="B488" s="574">
        <v>6</v>
      </c>
      <c r="C488" s="574" t="s">
        <v>1379</v>
      </c>
      <c r="D488" s="627">
        <v>17</v>
      </c>
      <c r="E488" s="629">
        <f>'6'!G43</f>
        <v>0</v>
      </c>
      <c r="F488" s="575" t="str">
        <f>'6'!G$26</f>
        <v>Square Footage</v>
      </c>
      <c r="G488" s="608" t="s">
        <v>1058</v>
      </c>
      <c r="H488" s="604" t="s">
        <v>1057</v>
      </c>
      <c r="I488" s="584" t="s">
        <v>30</v>
      </c>
      <c r="J488" s="574" t="s">
        <v>931</v>
      </c>
      <c r="K488" s="574" t="str">
        <f t="shared" si="7"/>
        <v/>
      </c>
    </row>
    <row r="489" spans="2:12" s="574" customFormat="1" x14ac:dyDescent="0.25">
      <c r="B489" s="574">
        <v>6</v>
      </c>
      <c r="C489" s="574" t="s">
        <v>1379</v>
      </c>
      <c r="D489" s="627">
        <v>18</v>
      </c>
      <c r="E489" s="629">
        <f>'6'!G44</f>
        <v>0</v>
      </c>
      <c r="F489" s="575" t="str">
        <f>'6'!G$26</f>
        <v>Square Footage</v>
      </c>
      <c r="G489" s="608" t="s">
        <v>1058</v>
      </c>
      <c r="H489" s="604" t="s">
        <v>1057</v>
      </c>
      <c r="I489" s="584" t="s">
        <v>30</v>
      </c>
      <c r="J489" s="574" t="s">
        <v>931</v>
      </c>
      <c r="K489" s="574" t="str">
        <f t="shared" si="7"/>
        <v/>
      </c>
    </row>
    <row r="490" spans="2:12" s="574" customFormat="1" x14ac:dyDescent="0.25">
      <c r="B490" s="574">
        <v>6</v>
      </c>
      <c r="C490" s="574" t="s">
        <v>1379</v>
      </c>
      <c r="D490" s="627">
        <v>19</v>
      </c>
      <c r="E490" s="629">
        <f>'6'!G45</f>
        <v>0</v>
      </c>
      <c r="F490" s="575" t="str">
        <f>'6'!G$26</f>
        <v>Square Footage</v>
      </c>
      <c r="G490" s="608" t="s">
        <v>1058</v>
      </c>
      <c r="H490" s="604" t="s">
        <v>1057</v>
      </c>
      <c r="I490" s="584" t="s">
        <v>30</v>
      </c>
      <c r="J490" s="574" t="s">
        <v>931</v>
      </c>
      <c r="K490" s="574" t="str">
        <f t="shared" ref="K490:K491" si="8">IF(E490=0,"",E490)</f>
        <v/>
      </c>
    </row>
    <row r="491" spans="2:12" s="574" customFormat="1" x14ac:dyDescent="0.25">
      <c r="B491" s="574">
        <v>6</v>
      </c>
      <c r="C491" s="574" t="s">
        <v>1379</v>
      </c>
      <c r="D491" s="627">
        <v>20</v>
      </c>
      <c r="E491" s="629">
        <f>'6'!G46</f>
        <v>0</v>
      </c>
      <c r="F491" s="575" t="str">
        <f>'6'!G$26</f>
        <v>Square Footage</v>
      </c>
      <c r="G491" s="608" t="s">
        <v>1058</v>
      </c>
      <c r="H491" s="604" t="s">
        <v>1057</v>
      </c>
      <c r="I491" s="584" t="s">
        <v>30</v>
      </c>
      <c r="J491" s="574" t="s">
        <v>931</v>
      </c>
      <c r="K491" s="574" t="str">
        <f t="shared" si="8"/>
        <v/>
      </c>
    </row>
    <row r="492" spans="2:12" s="574" customFormat="1" x14ac:dyDescent="0.25">
      <c r="B492" s="574">
        <v>6</v>
      </c>
      <c r="C492" s="574" t="s">
        <v>1379</v>
      </c>
      <c r="D492" s="627">
        <v>1</v>
      </c>
      <c r="E492" s="623">
        <f>'6'!H27</f>
        <v>0</v>
      </c>
      <c r="F492" s="575" t="str">
        <f>'6'!H$26</f>
        <v>Proposed Monthly Rent*</v>
      </c>
      <c r="G492" s="608" t="s">
        <v>1074</v>
      </c>
      <c r="H492" s="604" t="s">
        <v>1057</v>
      </c>
      <c r="I492" s="604" t="s">
        <v>31</v>
      </c>
      <c r="J492" s="574" t="s">
        <v>931</v>
      </c>
      <c r="K492" s="574" t="str">
        <f t="shared" si="7"/>
        <v/>
      </c>
      <c r="L492" s="579" t="s">
        <v>1085</v>
      </c>
    </row>
    <row r="493" spans="2:12" s="574" customFormat="1" x14ac:dyDescent="0.25">
      <c r="B493" s="574">
        <v>6</v>
      </c>
      <c r="C493" s="574" t="s">
        <v>1379</v>
      </c>
      <c r="D493" s="627">
        <v>2</v>
      </c>
      <c r="E493" s="623">
        <f>'6'!H28</f>
        <v>0</v>
      </c>
      <c r="F493" s="575" t="str">
        <f>'6'!H$26</f>
        <v>Proposed Monthly Rent*</v>
      </c>
      <c r="G493" s="608" t="s">
        <v>1074</v>
      </c>
      <c r="H493" s="604" t="s">
        <v>1057</v>
      </c>
      <c r="I493" s="604" t="s">
        <v>31</v>
      </c>
      <c r="J493" s="574" t="s">
        <v>931</v>
      </c>
      <c r="K493" s="574" t="str">
        <f t="shared" si="7"/>
        <v/>
      </c>
      <c r="L493" s="579" t="s">
        <v>1085</v>
      </c>
    </row>
    <row r="494" spans="2:12" s="574" customFormat="1" x14ac:dyDescent="0.25">
      <c r="B494" s="574">
        <v>6</v>
      </c>
      <c r="C494" s="574" t="s">
        <v>1379</v>
      </c>
      <c r="D494" s="627">
        <v>3</v>
      </c>
      <c r="E494" s="623">
        <f>'6'!H29</f>
        <v>0</v>
      </c>
      <c r="F494" s="575" t="str">
        <f>'6'!H$26</f>
        <v>Proposed Monthly Rent*</v>
      </c>
      <c r="G494" s="608" t="s">
        <v>1074</v>
      </c>
      <c r="H494" s="604" t="s">
        <v>1057</v>
      </c>
      <c r="I494" s="604" t="s">
        <v>31</v>
      </c>
      <c r="J494" s="574" t="s">
        <v>931</v>
      </c>
      <c r="K494" s="574" t="str">
        <f t="shared" si="7"/>
        <v/>
      </c>
      <c r="L494" s="579" t="s">
        <v>1085</v>
      </c>
    </row>
    <row r="495" spans="2:12" s="574" customFormat="1" x14ac:dyDescent="0.25">
      <c r="B495" s="574">
        <v>6</v>
      </c>
      <c r="C495" s="574" t="s">
        <v>1379</v>
      </c>
      <c r="D495" s="627">
        <v>4</v>
      </c>
      <c r="E495" s="623">
        <f>'6'!H30</f>
        <v>0</v>
      </c>
      <c r="F495" s="575" t="str">
        <f>'6'!H$26</f>
        <v>Proposed Monthly Rent*</v>
      </c>
      <c r="G495" s="608" t="s">
        <v>1074</v>
      </c>
      <c r="H495" s="604" t="s">
        <v>1057</v>
      </c>
      <c r="I495" s="604" t="s">
        <v>31</v>
      </c>
      <c r="J495" s="574" t="s">
        <v>931</v>
      </c>
      <c r="K495" s="574" t="str">
        <f t="shared" si="7"/>
        <v/>
      </c>
      <c r="L495" s="579" t="s">
        <v>1085</v>
      </c>
    </row>
    <row r="496" spans="2:12" s="574" customFormat="1" x14ac:dyDescent="0.25">
      <c r="B496" s="574">
        <v>6</v>
      </c>
      <c r="C496" s="574" t="s">
        <v>1379</v>
      </c>
      <c r="D496" s="627">
        <v>5</v>
      </c>
      <c r="E496" s="623">
        <f>'6'!H31</f>
        <v>0</v>
      </c>
      <c r="F496" s="575" t="str">
        <f>'6'!H$26</f>
        <v>Proposed Monthly Rent*</v>
      </c>
      <c r="G496" s="608" t="s">
        <v>1074</v>
      </c>
      <c r="H496" s="604" t="s">
        <v>1057</v>
      </c>
      <c r="I496" s="604" t="s">
        <v>31</v>
      </c>
      <c r="J496" s="574" t="s">
        <v>931</v>
      </c>
      <c r="K496" s="574" t="str">
        <f t="shared" si="7"/>
        <v/>
      </c>
      <c r="L496" s="579" t="s">
        <v>1085</v>
      </c>
    </row>
    <row r="497" spans="2:12" s="574" customFormat="1" x14ac:dyDescent="0.25">
      <c r="B497" s="574">
        <v>6</v>
      </c>
      <c r="C497" s="574" t="s">
        <v>1379</v>
      </c>
      <c r="D497" s="627">
        <v>6</v>
      </c>
      <c r="E497" s="623">
        <f>'6'!H32</f>
        <v>0</v>
      </c>
      <c r="F497" s="575" t="str">
        <f>'6'!H$26</f>
        <v>Proposed Monthly Rent*</v>
      </c>
      <c r="G497" s="608" t="s">
        <v>1074</v>
      </c>
      <c r="H497" s="604" t="s">
        <v>1057</v>
      </c>
      <c r="I497" s="604" t="s">
        <v>31</v>
      </c>
      <c r="J497" s="574" t="s">
        <v>931</v>
      </c>
      <c r="K497" s="574" t="str">
        <f t="shared" si="7"/>
        <v/>
      </c>
      <c r="L497" s="579" t="s">
        <v>1085</v>
      </c>
    </row>
    <row r="498" spans="2:12" s="574" customFormat="1" x14ac:dyDescent="0.25">
      <c r="B498" s="574">
        <v>6</v>
      </c>
      <c r="C498" s="574" t="s">
        <v>1379</v>
      </c>
      <c r="D498" s="627">
        <v>7</v>
      </c>
      <c r="E498" s="623">
        <f>'6'!H33</f>
        <v>0</v>
      </c>
      <c r="F498" s="575" t="str">
        <f>'6'!H$26</f>
        <v>Proposed Monthly Rent*</v>
      </c>
      <c r="G498" s="608" t="s">
        <v>1074</v>
      </c>
      <c r="H498" s="604" t="s">
        <v>1057</v>
      </c>
      <c r="I498" s="604" t="s">
        <v>31</v>
      </c>
      <c r="J498" s="574" t="s">
        <v>931</v>
      </c>
      <c r="K498" s="574" t="str">
        <f t="shared" si="7"/>
        <v/>
      </c>
      <c r="L498" s="579" t="s">
        <v>1085</v>
      </c>
    </row>
    <row r="499" spans="2:12" s="574" customFormat="1" x14ac:dyDescent="0.25">
      <c r="B499" s="574">
        <v>6</v>
      </c>
      <c r="C499" s="574" t="s">
        <v>1379</v>
      </c>
      <c r="D499" s="627">
        <v>8</v>
      </c>
      <c r="E499" s="623">
        <f>'6'!H34</f>
        <v>0</v>
      </c>
      <c r="F499" s="575" t="str">
        <f>'6'!H$26</f>
        <v>Proposed Monthly Rent*</v>
      </c>
      <c r="G499" s="608" t="s">
        <v>1074</v>
      </c>
      <c r="H499" s="604" t="s">
        <v>1057</v>
      </c>
      <c r="I499" s="604" t="s">
        <v>31</v>
      </c>
      <c r="J499" s="574" t="s">
        <v>931</v>
      </c>
      <c r="K499" s="574" t="str">
        <f t="shared" si="7"/>
        <v/>
      </c>
      <c r="L499" s="579" t="s">
        <v>1085</v>
      </c>
    </row>
    <row r="500" spans="2:12" s="574" customFormat="1" x14ac:dyDescent="0.25">
      <c r="B500" s="574">
        <v>6</v>
      </c>
      <c r="C500" s="574" t="s">
        <v>1379</v>
      </c>
      <c r="D500" s="627">
        <v>9</v>
      </c>
      <c r="E500" s="623">
        <f>'6'!H35</f>
        <v>0</v>
      </c>
      <c r="F500" s="575" t="str">
        <f>'6'!H$26</f>
        <v>Proposed Monthly Rent*</v>
      </c>
      <c r="G500" s="608" t="s">
        <v>1074</v>
      </c>
      <c r="H500" s="604" t="s">
        <v>1057</v>
      </c>
      <c r="I500" s="604" t="s">
        <v>31</v>
      </c>
      <c r="J500" s="574" t="s">
        <v>931</v>
      </c>
      <c r="K500" s="574" t="str">
        <f t="shared" si="7"/>
        <v/>
      </c>
      <c r="L500" s="579" t="s">
        <v>1085</v>
      </c>
    </row>
    <row r="501" spans="2:12" s="574" customFormat="1" x14ac:dyDescent="0.25">
      <c r="B501" s="574">
        <v>6</v>
      </c>
      <c r="C501" s="574" t="s">
        <v>1379</v>
      </c>
      <c r="D501" s="627">
        <v>10</v>
      </c>
      <c r="E501" s="623">
        <f>'6'!H36</f>
        <v>0</v>
      </c>
      <c r="F501" s="575" t="str">
        <f>'6'!H$26</f>
        <v>Proposed Monthly Rent*</v>
      </c>
      <c r="G501" s="608" t="s">
        <v>1074</v>
      </c>
      <c r="H501" s="604" t="s">
        <v>1057</v>
      </c>
      <c r="I501" s="604" t="s">
        <v>31</v>
      </c>
      <c r="J501" s="574" t="s">
        <v>931</v>
      </c>
      <c r="K501" s="574" t="str">
        <f t="shared" si="7"/>
        <v/>
      </c>
      <c r="L501" s="579" t="s">
        <v>1085</v>
      </c>
    </row>
    <row r="502" spans="2:12" s="574" customFormat="1" x14ac:dyDescent="0.25">
      <c r="B502" s="574">
        <v>6</v>
      </c>
      <c r="C502" s="574" t="s">
        <v>1379</v>
      </c>
      <c r="D502" s="627">
        <v>11</v>
      </c>
      <c r="E502" s="623">
        <f>'6'!H37</f>
        <v>0</v>
      </c>
      <c r="F502" s="575" t="str">
        <f>'6'!H$26</f>
        <v>Proposed Monthly Rent*</v>
      </c>
      <c r="G502" s="608" t="s">
        <v>1074</v>
      </c>
      <c r="H502" s="604" t="s">
        <v>1057</v>
      </c>
      <c r="I502" s="584" t="s">
        <v>30</v>
      </c>
      <c r="J502" s="574" t="s">
        <v>931</v>
      </c>
      <c r="K502" s="574" t="str">
        <f t="shared" si="7"/>
        <v/>
      </c>
      <c r="L502" s="579" t="s">
        <v>1085</v>
      </c>
    </row>
    <row r="503" spans="2:12" s="574" customFormat="1" x14ac:dyDescent="0.25">
      <c r="B503" s="574">
        <v>6</v>
      </c>
      <c r="C503" s="574" t="s">
        <v>1379</v>
      </c>
      <c r="D503" s="627">
        <v>12</v>
      </c>
      <c r="E503" s="623">
        <f>'6'!H38</f>
        <v>0</v>
      </c>
      <c r="F503" s="575" t="str">
        <f>'6'!H$26</f>
        <v>Proposed Monthly Rent*</v>
      </c>
      <c r="G503" s="608" t="s">
        <v>1074</v>
      </c>
      <c r="H503" s="604" t="s">
        <v>1057</v>
      </c>
      <c r="I503" s="584" t="s">
        <v>30</v>
      </c>
      <c r="J503" s="574" t="s">
        <v>931</v>
      </c>
      <c r="K503" s="574" t="str">
        <f t="shared" si="7"/>
        <v/>
      </c>
      <c r="L503" s="579" t="s">
        <v>1085</v>
      </c>
    </row>
    <row r="504" spans="2:12" s="574" customFormat="1" x14ac:dyDescent="0.25">
      <c r="B504" s="574">
        <v>6</v>
      </c>
      <c r="C504" s="574" t="s">
        <v>1379</v>
      </c>
      <c r="D504" s="627">
        <v>13</v>
      </c>
      <c r="E504" s="623">
        <f>'6'!H39</f>
        <v>0</v>
      </c>
      <c r="F504" s="575" t="str">
        <f>'6'!H$26</f>
        <v>Proposed Monthly Rent*</v>
      </c>
      <c r="G504" s="608" t="s">
        <v>1074</v>
      </c>
      <c r="H504" s="604" t="s">
        <v>1057</v>
      </c>
      <c r="I504" s="584" t="s">
        <v>30</v>
      </c>
      <c r="J504" s="574" t="s">
        <v>931</v>
      </c>
      <c r="K504" s="574" t="str">
        <f t="shared" si="7"/>
        <v/>
      </c>
      <c r="L504" s="579" t="s">
        <v>1085</v>
      </c>
    </row>
    <row r="505" spans="2:12" s="574" customFormat="1" x14ac:dyDescent="0.25">
      <c r="B505" s="574">
        <v>6</v>
      </c>
      <c r="C505" s="574" t="s">
        <v>1379</v>
      </c>
      <c r="D505" s="627">
        <v>14</v>
      </c>
      <c r="E505" s="623">
        <f>'6'!H40</f>
        <v>0</v>
      </c>
      <c r="F505" s="575" t="str">
        <f>'6'!H$26</f>
        <v>Proposed Monthly Rent*</v>
      </c>
      <c r="G505" s="608" t="s">
        <v>1074</v>
      </c>
      <c r="H505" s="604" t="s">
        <v>1057</v>
      </c>
      <c r="I505" s="584" t="s">
        <v>30</v>
      </c>
      <c r="J505" s="574" t="s">
        <v>931</v>
      </c>
      <c r="K505" s="574" t="str">
        <f t="shared" si="7"/>
        <v/>
      </c>
      <c r="L505" s="579" t="s">
        <v>1085</v>
      </c>
    </row>
    <row r="506" spans="2:12" s="574" customFormat="1" x14ac:dyDescent="0.25">
      <c r="B506" s="574">
        <v>6</v>
      </c>
      <c r="C506" s="574" t="s">
        <v>1379</v>
      </c>
      <c r="D506" s="627">
        <v>15</v>
      </c>
      <c r="E506" s="623">
        <f>'6'!H41</f>
        <v>0</v>
      </c>
      <c r="F506" s="575" t="str">
        <f>'6'!H$26</f>
        <v>Proposed Monthly Rent*</v>
      </c>
      <c r="G506" s="608" t="s">
        <v>1074</v>
      </c>
      <c r="H506" s="604" t="s">
        <v>1057</v>
      </c>
      <c r="I506" s="584" t="s">
        <v>30</v>
      </c>
      <c r="J506" s="574" t="s">
        <v>931</v>
      </c>
      <c r="K506" s="574" t="str">
        <f t="shared" si="7"/>
        <v/>
      </c>
      <c r="L506" s="579" t="s">
        <v>1085</v>
      </c>
    </row>
    <row r="507" spans="2:12" s="574" customFormat="1" x14ac:dyDescent="0.25">
      <c r="B507" s="574">
        <v>6</v>
      </c>
      <c r="C507" s="574" t="s">
        <v>1379</v>
      </c>
      <c r="D507" s="627">
        <v>16</v>
      </c>
      <c r="E507" s="623">
        <f>'6'!H42</f>
        <v>0</v>
      </c>
      <c r="F507" s="575" t="str">
        <f>'6'!H$26</f>
        <v>Proposed Monthly Rent*</v>
      </c>
      <c r="G507" s="608" t="s">
        <v>1074</v>
      </c>
      <c r="H507" s="604" t="s">
        <v>1057</v>
      </c>
      <c r="I507" s="584" t="s">
        <v>30</v>
      </c>
      <c r="J507" s="574" t="s">
        <v>931</v>
      </c>
      <c r="K507" s="574" t="str">
        <f t="shared" si="7"/>
        <v/>
      </c>
      <c r="L507" s="579" t="s">
        <v>1085</v>
      </c>
    </row>
    <row r="508" spans="2:12" s="574" customFormat="1" x14ac:dyDescent="0.25">
      <c r="B508" s="574">
        <v>6</v>
      </c>
      <c r="C508" s="574" t="s">
        <v>1379</v>
      </c>
      <c r="D508" s="627">
        <v>17</v>
      </c>
      <c r="E508" s="623">
        <f>'6'!H43</f>
        <v>0</v>
      </c>
      <c r="F508" s="575" t="str">
        <f>'6'!H$26</f>
        <v>Proposed Monthly Rent*</v>
      </c>
      <c r="G508" s="608" t="s">
        <v>1074</v>
      </c>
      <c r="H508" s="604" t="s">
        <v>1057</v>
      </c>
      <c r="I508" s="584" t="s">
        <v>30</v>
      </c>
      <c r="J508" s="574" t="s">
        <v>931</v>
      </c>
      <c r="K508" s="574" t="str">
        <f t="shared" si="7"/>
        <v/>
      </c>
      <c r="L508" s="579" t="s">
        <v>1085</v>
      </c>
    </row>
    <row r="509" spans="2:12" s="574" customFormat="1" x14ac:dyDescent="0.25">
      <c r="B509" s="574">
        <v>6</v>
      </c>
      <c r="C509" s="574" t="s">
        <v>1379</v>
      </c>
      <c r="D509" s="627">
        <v>18</v>
      </c>
      <c r="E509" s="623">
        <f>'6'!H44</f>
        <v>0</v>
      </c>
      <c r="F509" s="575" t="str">
        <f>'6'!H$26</f>
        <v>Proposed Monthly Rent*</v>
      </c>
      <c r="G509" s="608" t="s">
        <v>1074</v>
      </c>
      <c r="H509" s="604" t="s">
        <v>1057</v>
      </c>
      <c r="I509" s="584" t="s">
        <v>30</v>
      </c>
      <c r="J509" s="574" t="s">
        <v>931</v>
      </c>
      <c r="K509" s="574" t="str">
        <f t="shared" si="7"/>
        <v/>
      </c>
      <c r="L509" s="579" t="s">
        <v>1085</v>
      </c>
    </row>
    <row r="510" spans="2:12" s="574" customFormat="1" x14ac:dyDescent="0.25">
      <c r="B510" s="574">
        <v>6</v>
      </c>
      <c r="C510" s="574" t="s">
        <v>1379</v>
      </c>
      <c r="D510" s="627">
        <v>19</v>
      </c>
      <c r="E510" s="623">
        <f>'6'!H45</f>
        <v>0</v>
      </c>
      <c r="F510" s="575" t="str">
        <f>'6'!H$26</f>
        <v>Proposed Monthly Rent*</v>
      </c>
      <c r="G510" s="608" t="s">
        <v>1074</v>
      </c>
      <c r="H510" s="604" t="s">
        <v>1057</v>
      </c>
      <c r="I510" s="584" t="s">
        <v>30</v>
      </c>
      <c r="J510" s="574" t="s">
        <v>931</v>
      </c>
      <c r="K510" s="574" t="str">
        <f t="shared" ref="K510:K511" si="9">IF(E510=0,"",E510)</f>
        <v/>
      </c>
      <c r="L510" s="579" t="s">
        <v>1085</v>
      </c>
    </row>
    <row r="511" spans="2:12" s="574" customFormat="1" x14ac:dyDescent="0.25">
      <c r="B511" s="574">
        <v>6</v>
      </c>
      <c r="C511" s="574" t="s">
        <v>1379</v>
      </c>
      <c r="D511" s="627">
        <v>20</v>
      </c>
      <c r="E511" s="623">
        <f>'6'!H46</f>
        <v>0</v>
      </c>
      <c r="F511" s="575" t="str">
        <f>'6'!H$26</f>
        <v>Proposed Monthly Rent*</v>
      </c>
      <c r="G511" s="608" t="s">
        <v>1074</v>
      </c>
      <c r="H511" s="604" t="s">
        <v>1057</v>
      </c>
      <c r="I511" s="584" t="s">
        <v>30</v>
      </c>
      <c r="J511" s="574" t="s">
        <v>931</v>
      </c>
      <c r="K511" s="574" t="str">
        <f t="shared" si="9"/>
        <v/>
      </c>
      <c r="L511" s="579" t="s">
        <v>1085</v>
      </c>
    </row>
    <row r="512" spans="2:12" s="574" customFormat="1" x14ac:dyDescent="0.25">
      <c r="B512" s="574">
        <v>6</v>
      </c>
      <c r="C512" s="574" t="s">
        <v>1379</v>
      </c>
      <c r="D512" s="627">
        <v>1</v>
      </c>
      <c r="E512" s="623">
        <f>'6'!I27</f>
        <v>0</v>
      </c>
      <c r="F512" s="575" t="str">
        <f>'6'!I$26</f>
        <v>Utility Allowance</v>
      </c>
      <c r="G512" s="608" t="s">
        <v>1074</v>
      </c>
      <c r="H512" s="574" t="s">
        <v>933</v>
      </c>
      <c r="I512" s="576" t="s">
        <v>31</v>
      </c>
      <c r="J512" s="574" t="s">
        <v>931</v>
      </c>
      <c r="K512" s="574" t="str">
        <f t="shared" si="7"/>
        <v/>
      </c>
      <c r="L512" s="579" t="s">
        <v>1085</v>
      </c>
    </row>
    <row r="513" spans="2:12" s="574" customFormat="1" x14ac:dyDescent="0.25">
      <c r="B513" s="574">
        <v>6</v>
      </c>
      <c r="C513" s="574" t="s">
        <v>1379</v>
      </c>
      <c r="D513" s="627">
        <v>2</v>
      </c>
      <c r="E513" s="623">
        <f>'6'!I28</f>
        <v>0</v>
      </c>
      <c r="F513" s="575" t="str">
        <f>'6'!I$26</f>
        <v>Utility Allowance</v>
      </c>
      <c r="G513" s="608" t="s">
        <v>1074</v>
      </c>
      <c r="H513" s="574" t="s">
        <v>933</v>
      </c>
      <c r="I513" s="576" t="s">
        <v>31</v>
      </c>
      <c r="J513" s="574" t="s">
        <v>931</v>
      </c>
      <c r="K513" s="574" t="str">
        <f t="shared" si="7"/>
        <v/>
      </c>
      <c r="L513" s="579" t="s">
        <v>1085</v>
      </c>
    </row>
    <row r="514" spans="2:12" s="574" customFormat="1" x14ac:dyDescent="0.25">
      <c r="B514" s="574">
        <v>6</v>
      </c>
      <c r="C514" s="574" t="s">
        <v>1379</v>
      </c>
      <c r="D514" s="627">
        <v>3</v>
      </c>
      <c r="E514" s="623">
        <f>'6'!I29</f>
        <v>0</v>
      </c>
      <c r="F514" s="575" t="str">
        <f>'6'!I$26</f>
        <v>Utility Allowance</v>
      </c>
      <c r="G514" s="608" t="s">
        <v>1074</v>
      </c>
      <c r="H514" s="574" t="s">
        <v>933</v>
      </c>
      <c r="I514" s="576" t="s">
        <v>31</v>
      </c>
      <c r="J514" s="574" t="s">
        <v>931</v>
      </c>
      <c r="K514" s="574" t="str">
        <f t="shared" si="7"/>
        <v/>
      </c>
      <c r="L514" s="579" t="s">
        <v>1085</v>
      </c>
    </row>
    <row r="515" spans="2:12" s="574" customFormat="1" x14ac:dyDescent="0.25">
      <c r="B515" s="574">
        <v>6</v>
      </c>
      <c r="C515" s="574" t="s">
        <v>1379</v>
      </c>
      <c r="D515" s="627">
        <v>4</v>
      </c>
      <c r="E515" s="623">
        <f>'6'!I30</f>
        <v>0</v>
      </c>
      <c r="F515" s="575" t="str">
        <f>'6'!I$26</f>
        <v>Utility Allowance</v>
      </c>
      <c r="G515" s="608" t="s">
        <v>1074</v>
      </c>
      <c r="H515" s="574" t="s">
        <v>933</v>
      </c>
      <c r="I515" s="576" t="s">
        <v>31</v>
      </c>
      <c r="J515" s="574" t="s">
        <v>931</v>
      </c>
      <c r="K515" s="574" t="str">
        <f t="shared" si="7"/>
        <v/>
      </c>
      <c r="L515" s="579" t="s">
        <v>1085</v>
      </c>
    </row>
    <row r="516" spans="2:12" s="574" customFormat="1" x14ac:dyDescent="0.25">
      <c r="B516" s="574">
        <v>6</v>
      </c>
      <c r="C516" s="574" t="s">
        <v>1379</v>
      </c>
      <c r="D516" s="627">
        <v>5</v>
      </c>
      <c r="E516" s="623">
        <f>'6'!I31</f>
        <v>0</v>
      </c>
      <c r="F516" s="575" t="str">
        <f>'6'!I$26</f>
        <v>Utility Allowance</v>
      </c>
      <c r="G516" s="608" t="s">
        <v>1074</v>
      </c>
      <c r="H516" s="574" t="s">
        <v>933</v>
      </c>
      <c r="I516" s="576" t="s">
        <v>31</v>
      </c>
      <c r="J516" s="574" t="s">
        <v>931</v>
      </c>
      <c r="K516" s="574" t="str">
        <f t="shared" si="7"/>
        <v/>
      </c>
      <c r="L516" s="579" t="s">
        <v>1085</v>
      </c>
    </row>
    <row r="517" spans="2:12" s="574" customFormat="1" x14ac:dyDescent="0.25">
      <c r="B517" s="574">
        <v>6</v>
      </c>
      <c r="C517" s="574" t="s">
        <v>1379</v>
      </c>
      <c r="D517" s="627">
        <v>6</v>
      </c>
      <c r="E517" s="623">
        <f>'6'!I32</f>
        <v>0</v>
      </c>
      <c r="F517" s="575" t="str">
        <f>'6'!I$26</f>
        <v>Utility Allowance</v>
      </c>
      <c r="G517" s="608" t="s">
        <v>1074</v>
      </c>
      <c r="H517" s="574" t="s">
        <v>933</v>
      </c>
      <c r="I517" s="576" t="s">
        <v>31</v>
      </c>
      <c r="J517" s="574" t="s">
        <v>931</v>
      </c>
      <c r="K517" s="574" t="str">
        <f t="shared" si="7"/>
        <v/>
      </c>
      <c r="L517" s="579" t="s">
        <v>1085</v>
      </c>
    </row>
    <row r="518" spans="2:12" s="574" customFormat="1" x14ac:dyDescent="0.25">
      <c r="B518" s="574">
        <v>6</v>
      </c>
      <c r="C518" s="574" t="s">
        <v>1379</v>
      </c>
      <c r="D518" s="627">
        <v>7</v>
      </c>
      <c r="E518" s="623">
        <f>'6'!I33</f>
        <v>0</v>
      </c>
      <c r="F518" s="575" t="str">
        <f>'6'!I$26</f>
        <v>Utility Allowance</v>
      </c>
      <c r="G518" s="608" t="s">
        <v>1074</v>
      </c>
      <c r="H518" s="574" t="s">
        <v>933</v>
      </c>
      <c r="I518" s="576" t="s">
        <v>31</v>
      </c>
      <c r="J518" s="574" t="s">
        <v>931</v>
      </c>
      <c r="K518" s="574" t="str">
        <f t="shared" si="7"/>
        <v/>
      </c>
      <c r="L518" s="579" t="s">
        <v>1085</v>
      </c>
    </row>
    <row r="519" spans="2:12" s="574" customFormat="1" x14ac:dyDescent="0.25">
      <c r="B519" s="574">
        <v>6</v>
      </c>
      <c r="C519" s="574" t="s">
        <v>1379</v>
      </c>
      <c r="D519" s="627">
        <v>8</v>
      </c>
      <c r="E519" s="623">
        <f>'6'!I34</f>
        <v>0</v>
      </c>
      <c r="F519" s="575" t="str">
        <f>'6'!I$26</f>
        <v>Utility Allowance</v>
      </c>
      <c r="G519" s="608" t="s">
        <v>1074</v>
      </c>
      <c r="H519" s="574" t="s">
        <v>933</v>
      </c>
      <c r="I519" s="576" t="s">
        <v>31</v>
      </c>
      <c r="J519" s="574" t="s">
        <v>931</v>
      </c>
      <c r="K519" s="574" t="str">
        <f t="shared" si="7"/>
        <v/>
      </c>
      <c r="L519" s="579" t="s">
        <v>1085</v>
      </c>
    </row>
    <row r="520" spans="2:12" s="574" customFormat="1" x14ac:dyDescent="0.25">
      <c r="B520" s="574">
        <v>6</v>
      </c>
      <c r="C520" s="574" t="s">
        <v>1379</v>
      </c>
      <c r="D520" s="627">
        <v>9</v>
      </c>
      <c r="E520" s="623">
        <f>'6'!I35</f>
        <v>0</v>
      </c>
      <c r="F520" s="575" t="str">
        <f>'6'!I$26</f>
        <v>Utility Allowance</v>
      </c>
      <c r="G520" s="608" t="s">
        <v>1074</v>
      </c>
      <c r="H520" s="574" t="s">
        <v>933</v>
      </c>
      <c r="I520" s="576" t="s">
        <v>31</v>
      </c>
      <c r="J520" s="574" t="s">
        <v>931</v>
      </c>
      <c r="K520" s="574" t="str">
        <f t="shared" si="7"/>
        <v/>
      </c>
      <c r="L520" s="579" t="s">
        <v>1085</v>
      </c>
    </row>
    <row r="521" spans="2:12" s="574" customFormat="1" x14ac:dyDescent="0.25">
      <c r="B521" s="574">
        <v>6</v>
      </c>
      <c r="C521" s="574" t="s">
        <v>1379</v>
      </c>
      <c r="D521" s="627">
        <v>10</v>
      </c>
      <c r="E521" s="623">
        <f>'6'!I36</f>
        <v>0</v>
      </c>
      <c r="F521" s="575" t="str">
        <f>'6'!I$26</f>
        <v>Utility Allowance</v>
      </c>
      <c r="G521" s="608" t="s">
        <v>1074</v>
      </c>
      <c r="H521" s="574" t="s">
        <v>933</v>
      </c>
      <c r="I521" s="576" t="s">
        <v>31</v>
      </c>
      <c r="J521" s="574" t="s">
        <v>931</v>
      </c>
      <c r="K521" s="574" t="str">
        <f t="shared" si="7"/>
        <v/>
      </c>
      <c r="L521" s="579" t="s">
        <v>1085</v>
      </c>
    </row>
    <row r="522" spans="2:12" s="574" customFormat="1" x14ac:dyDescent="0.25">
      <c r="B522" s="574">
        <v>6</v>
      </c>
      <c r="C522" s="574" t="s">
        <v>1379</v>
      </c>
      <c r="D522" s="627">
        <v>11</v>
      </c>
      <c r="E522" s="623">
        <f>'6'!I37</f>
        <v>0</v>
      </c>
      <c r="F522" s="575" t="str">
        <f>'6'!I$26</f>
        <v>Utility Allowance</v>
      </c>
      <c r="G522" s="608" t="s">
        <v>1074</v>
      </c>
      <c r="H522" s="574" t="s">
        <v>933</v>
      </c>
      <c r="I522" s="584" t="s">
        <v>30</v>
      </c>
      <c r="J522" s="574" t="s">
        <v>931</v>
      </c>
      <c r="K522" s="574" t="str">
        <f t="shared" si="7"/>
        <v/>
      </c>
      <c r="L522" s="579" t="s">
        <v>1085</v>
      </c>
    </row>
    <row r="523" spans="2:12" s="574" customFormat="1" x14ac:dyDescent="0.25">
      <c r="B523" s="574">
        <v>6</v>
      </c>
      <c r="C523" s="574" t="s">
        <v>1379</v>
      </c>
      <c r="D523" s="627">
        <v>12</v>
      </c>
      <c r="E523" s="623">
        <f>'6'!I38</f>
        <v>0</v>
      </c>
      <c r="F523" s="575" t="str">
        <f>'6'!I$26</f>
        <v>Utility Allowance</v>
      </c>
      <c r="G523" s="608" t="s">
        <v>1074</v>
      </c>
      <c r="H523" s="574" t="s">
        <v>933</v>
      </c>
      <c r="I523" s="584" t="s">
        <v>30</v>
      </c>
      <c r="J523" s="574" t="s">
        <v>931</v>
      </c>
      <c r="K523" s="574" t="str">
        <f t="shared" si="7"/>
        <v/>
      </c>
      <c r="L523" s="579" t="s">
        <v>1085</v>
      </c>
    </row>
    <row r="524" spans="2:12" s="574" customFormat="1" x14ac:dyDescent="0.25">
      <c r="B524" s="574">
        <v>6</v>
      </c>
      <c r="C524" s="574" t="s">
        <v>1379</v>
      </c>
      <c r="D524" s="627">
        <v>13</v>
      </c>
      <c r="E524" s="623">
        <f>'6'!I39</f>
        <v>0</v>
      </c>
      <c r="F524" s="575" t="str">
        <f>'6'!I$26</f>
        <v>Utility Allowance</v>
      </c>
      <c r="G524" s="608" t="s">
        <v>1074</v>
      </c>
      <c r="H524" s="574" t="s">
        <v>933</v>
      </c>
      <c r="I524" s="584" t="s">
        <v>30</v>
      </c>
      <c r="J524" s="574" t="s">
        <v>931</v>
      </c>
      <c r="K524" s="574" t="str">
        <f t="shared" si="7"/>
        <v/>
      </c>
      <c r="L524" s="579" t="s">
        <v>1085</v>
      </c>
    </row>
    <row r="525" spans="2:12" s="574" customFormat="1" x14ac:dyDescent="0.25">
      <c r="B525" s="574">
        <v>6</v>
      </c>
      <c r="C525" s="574" t="s">
        <v>1379</v>
      </c>
      <c r="D525" s="627">
        <v>14</v>
      </c>
      <c r="E525" s="623">
        <f>'6'!I40</f>
        <v>0</v>
      </c>
      <c r="F525" s="575" t="str">
        <f>'6'!I$26</f>
        <v>Utility Allowance</v>
      </c>
      <c r="G525" s="608" t="s">
        <v>1074</v>
      </c>
      <c r="H525" s="574" t="s">
        <v>933</v>
      </c>
      <c r="I525" s="584" t="s">
        <v>30</v>
      </c>
      <c r="J525" s="574" t="s">
        <v>931</v>
      </c>
      <c r="K525" s="574" t="str">
        <f t="shared" si="7"/>
        <v/>
      </c>
      <c r="L525" s="579" t="s">
        <v>1085</v>
      </c>
    </row>
    <row r="526" spans="2:12" s="574" customFormat="1" x14ac:dyDescent="0.25">
      <c r="B526" s="574">
        <v>6</v>
      </c>
      <c r="C526" s="574" t="s">
        <v>1379</v>
      </c>
      <c r="D526" s="627">
        <v>15</v>
      </c>
      <c r="E526" s="623">
        <f>'6'!I41</f>
        <v>0</v>
      </c>
      <c r="F526" s="575" t="str">
        <f>'6'!I$26</f>
        <v>Utility Allowance</v>
      </c>
      <c r="G526" s="608" t="s">
        <v>1074</v>
      </c>
      <c r="H526" s="574" t="s">
        <v>933</v>
      </c>
      <c r="I526" s="584" t="s">
        <v>30</v>
      </c>
      <c r="J526" s="574" t="s">
        <v>931</v>
      </c>
      <c r="K526" s="574" t="str">
        <f t="shared" si="7"/>
        <v/>
      </c>
      <c r="L526" s="579" t="s">
        <v>1085</v>
      </c>
    </row>
    <row r="527" spans="2:12" s="574" customFormat="1" x14ac:dyDescent="0.25">
      <c r="B527" s="574">
        <v>6</v>
      </c>
      <c r="C527" s="574" t="s">
        <v>1379</v>
      </c>
      <c r="D527" s="627">
        <v>16</v>
      </c>
      <c r="E527" s="623">
        <f>'6'!I42</f>
        <v>0</v>
      </c>
      <c r="F527" s="575" t="str">
        <f>'6'!I$26</f>
        <v>Utility Allowance</v>
      </c>
      <c r="G527" s="608" t="s">
        <v>1074</v>
      </c>
      <c r="H527" s="574" t="s">
        <v>933</v>
      </c>
      <c r="I527" s="584" t="s">
        <v>30</v>
      </c>
      <c r="J527" s="574" t="s">
        <v>931</v>
      </c>
      <c r="K527" s="574" t="str">
        <f t="shared" si="7"/>
        <v/>
      </c>
      <c r="L527" s="579" t="s">
        <v>1085</v>
      </c>
    </row>
    <row r="528" spans="2:12" s="574" customFormat="1" x14ac:dyDescent="0.25">
      <c r="B528" s="574">
        <v>6</v>
      </c>
      <c r="C528" s="574" t="s">
        <v>1379</v>
      </c>
      <c r="D528" s="627">
        <v>17</v>
      </c>
      <c r="E528" s="623">
        <f>'6'!I43</f>
        <v>0</v>
      </c>
      <c r="F528" s="575" t="str">
        <f>'6'!I$26</f>
        <v>Utility Allowance</v>
      </c>
      <c r="G528" s="608" t="s">
        <v>1074</v>
      </c>
      <c r="H528" s="574" t="s">
        <v>933</v>
      </c>
      <c r="I528" s="584" t="s">
        <v>30</v>
      </c>
      <c r="J528" s="574" t="s">
        <v>931</v>
      </c>
      <c r="K528" s="574" t="str">
        <f t="shared" si="7"/>
        <v/>
      </c>
      <c r="L528" s="579" t="s">
        <v>1085</v>
      </c>
    </row>
    <row r="529" spans="2:12" s="574" customFormat="1" x14ac:dyDescent="0.25">
      <c r="B529" s="574">
        <v>6</v>
      </c>
      <c r="C529" s="574" t="s">
        <v>1379</v>
      </c>
      <c r="D529" s="627">
        <v>18</v>
      </c>
      <c r="E529" s="623">
        <f>'6'!I44</f>
        <v>0</v>
      </c>
      <c r="F529" s="575" t="str">
        <f>'6'!I$26</f>
        <v>Utility Allowance</v>
      </c>
      <c r="G529" s="608" t="s">
        <v>1074</v>
      </c>
      <c r="H529" s="574" t="s">
        <v>933</v>
      </c>
      <c r="I529" s="584" t="s">
        <v>30</v>
      </c>
      <c r="J529" s="574" t="s">
        <v>931</v>
      </c>
      <c r="K529" s="574" t="str">
        <f t="shared" si="7"/>
        <v/>
      </c>
      <c r="L529" s="579" t="s">
        <v>1085</v>
      </c>
    </row>
    <row r="530" spans="2:12" s="574" customFormat="1" x14ac:dyDescent="0.25">
      <c r="B530" s="574">
        <v>6</v>
      </c>
      <c r="C530" s="574" t="s">
        <v>1379</v>
      </c>
      <c r="D530" s="627">
        <v>1</v>
      </c>
      <c r="E530" s="623">
        <f>'6'!J27</f>
        <v>0</v>
      </c>
      <c r="F530" s="575" t="str">
        <f>'6'!J$26</f>
        <v>Gross Rent</v>
      </c>
      <c r="G530" s="575"/>
      <c r="I530" s="576" t="s">
        <v>1060</v>
      </c>
    </row>
    <row r="531" spans="2:12" s="574" customFormat="1" x14ac:dyDescent="0.25">
      <c r="B531" s="574">
        <v>6</v>
      </c>
      <c r="C531" s="574" t="s">
        <v>1379</v>
      </c>
      <c r="D531" s="627">
        <v>2</v>
      </c>
      <c r="E531" s="623">
        <f>'6'!J28</f>
        <v>0</v>
      </c>
      <c r="F531" s="575" t="str">
        <f>'6'!J$26</f>
        <v>Gross Rent</v>
      </c>
      <c r="G531" s="575"/>
      <c r="I531" s="576" t="s">
        <v>1060</v>
      </c>
    </row>
    <row r="532" spans="2:12" s="574" customFormat="1" x14ac:dyDescent="0.25">
      <c r="B532" s="574">
        <v>6</v>
      </c>
      <c r="C532" s="574" t="s">
        <v>1379</v>
      </c>
      <c r="D532" s="627">
        <v>3</v>
      </c>
      <c r="E532" s="623">
        <f>'6'!J29</f>
        <v>0</v>
      </c>
      <c r="F532" s="575" t="str">
        <f>'6'!J$26</f>
        <v>Gross Rent</v>
      </c>
      <c r="G532" s="575"/>
      <c r="I532" s="576" t="s">
        <v>1060</v>
      </c>
    </row>
    <row r="533" spans="2:12" s="574" customFormat="1" x14ac:dyDescent="0.25">
      <c r="B533" s="574">
        <v>6</v>
      </c>
      <c r="C533" s="574" t="s">
        <v>1379</v>
      </c>
      <c r="D533" s="627">
        <v>4</v>
      </c>
      <c r="E533" s="623">
        <f>'6'!J30</f>
        <v>0</v>
      </c>
      <c r="F533" s="575" t="str">
        <f>'6'!J$26</f>
        <v>Gross Rent</v>
      </c>
      <c r="G533" s="575"/>
      <c r="I533" s="576" t="s">
        <v>1060</v>
      </c>
    </row>
    <row r="534" spans="2:12" s="574" customFormat="1" x14ac:dyDescent="0.25">
      <c r="B534" s="574">
        <v>6</v>
      </c>
      <c r="C534" s="574" t="s">
        <v>1379</v>
      </c>
      <c r="D534" s="627">
        <v>5</v>
      </c>
      <c r="E534" s="623">
        <f>'6'!J31</f>
        <v>0</v>
      </c>
      <c r="F534" s="575" t="str">
        <f>'6'!J$26</f>
        <v>Gross Rent</v>
      </c>
      <c r="G534" s="575"/>
      <c r="I534" s="576" t="s">
        <v>1060</v>
      </c>
    </row>
    <row r="535" spans="2:12" s="574" customFormat="1" x14ac:dyDescent="0.25">
      <c r="B535" s="574">
        <v>6</v>
      </c>
      <c r="C535" s="574" t="s">
        <v>1379</v>
      </c>
      <c r="D535" s="627">
        <v>6</v>
      </c>
      <c r="E535" s="623">
        <f>'6'!J32</f>
        <v>0</v>
      </c>
      <c r="F535" s="575" t="str">
        <f>'6'!J$26</f>
        <v>Gross Rent</v>
      </c>
      <c r="G535" s="575"/>
      <c r="I535" s="576" t="s">
        <v>1060</v>
      </c>
    </row>
    <row r="536" spans="2:12" s="574" customFormat="1" x14ac:dyDescent="0.25">
      <c r="B536" s="574">
        <v>6</v>
      </c>
      <c r="C536" s="574" t="s">
        <v>1379</v>
      </c>
      <c r="D536" s="627">
        <v>7</v>
      </c>
      <c r="E536" s="623">
        <f>'6'!J33</f>
        <v>0</v>
      </c>
      <c r="F536" s="575" t="str">
        <f>'6'!J$26</f>
        <v>Gross Rent</v>
      </c>
      <c r="G536" s="575"/>
      <c r="I536" s="576" t="s">
        <v>1060</v>
      </c>
    </row>
    <row r="537" spans="2:12" s="574" customFormat="1" x14ac:dyDescent="0.25">
      <c r="B537" s="574">
        <v>6</v>
      </c>
      <c r="C537" s="574" t="s">
        <v>1379</v>
      </c>
      <c r="D537" s="627">
        <v>8</v>
      </c>
      <c r="E537" s="623">
        <f>'6'!J34</f>
        <v>0</v>
      </c>
      <c r="F537" s="575" t="str">
        <f>'6'!J$26</f>
        <v>Gross Rent</v>
      </c>
      <c r="G537" s="575"/>
      <c r="I537" s="576" t="s">
        <v>1060</v>
      </c>
    </row>
    <row r="538" spans="2:12" s="574" customFormat="1" x14ac:dyDescent="0.25">
      <c r="B538" s="574">
        <v>6</v>
      </c>
      <c r="C538" s="574" t="s">
        <v>1379</v>
      </c>
      <c r="D538" s="627">
        <v>9</v>
      </c>
      <c r="E538" s="623">
        <f>'6'!J35</f>
        <v>0</v>
      </c>
      <c r="F538" s="575" t="str">
        <f>'6'!J$26</f>
        <v>Gross Rent</v>
      </c>
      <c r="G538" s="575"/>
      <c r="I538" s="576" t="s">
        <v>1060</v>
      </c>
    </row>
    <row r="539" spans="2:12" s="574" customFormat="1" x14ac:dyDescent="0.25">
      <c r="B539" s="574">
        <v>6</v>
      </c>
      <c r="C539" s="574" t="s">
        <v>1379</v>
      </c>
      <c r="D539" s="627">
        <v>10</v>
      </c>
      <c r="E539" s="623">
        <f>'6'!J36</f>
        <v>0</v>
      </c>
      <c r="F539" s="575" t="str">
        <f>'6'!J$26</f>
        <v>Gross Rent</v>
      </c>
      <c r="G539" s="575"/>
      <c r="I539" s="576" t="s">
        <v>1060</v>
      </c>
    </row>
    <row r="540" spans="2:12" s="574" customFormat="1" x14ac:dyDescent="0.25">
      <c r="B540" s="574">
        <v>6</v>
      </c>
      <c r="C540" s="574" t="s">
        <v>1379</v>
      </c>
      <c r="D540" s="627">
        <v>11</v>
      </c>
      <c r="E540" s="623">
        <f>'6'!J37</f>
        <v>0</v>
      </c>
      <c r="F540" s="575" t="str">
        <f>'6'!J$26</f>
        <v>Gross Rent</v>
      </c>
      <c r="G540" s="575"/>
      <c r="I540" s="576" t="s">
        <v>1060</v>
      </c>
    </row>
    <row r="541" spans="2:12" s="574" customFormat="1" x14ac:dyDescent="0.25">
      <c r="B541" s="574">
        <v>6</v>
      </c>
      <c r="C541" s="574" t="s">
        <v>1379</v>
      </c>
      <c r="D541" s="627">
        <v>12</v>
      </c>
      <c r="E541" s="623">
        <f>'6'!J38</f>
        <v>0</v>
      </c>
      <c r="F541" s="575" t="str">
        <f>'6'!J$26</f>
        <v>Gross Rent</v>
      </c>
      <c r="G541" s="575"/>
      <c r="I541" s="576" t="s">
        <v>1060</v>
      </c>
    </row>
    <row r="542" spans="2:12" s="574" customFormat="1" x14ac:dyDescent="0.25">
      <c r="B542" s="574">
        <v>6</v>
      </c>
      <c r="C542" s="574" t="s">
        <v>1379</v>
      </c>
      <c r="D542" s="627">
        <v>13</v>
      </c>
      <c r="E542" s="623">
        <f>'6'!J39</f>
        <v>0</v>
      </c>
      <c r="F542" s="575" t="str">
        <f>'6'!J$26</f>
        <v>Gross Rent</v>
      </c>
      <c r="G542" s="575"/>
      <c r="I542" s="576" t="s">
        <v>1060</v>
      </c>
    </row>
    <row r="543" spans="2:12" s="574" customFormat="1" x14ac:dyDescent="0.25">
      <c r="B543" s="574">
        <v>6</v>
      </c>
      <c r="C543" s="574" t="s">
        <v>1379</v>
      </c>
      <c r="D543" s="627">
        <v>14</v>
      </c>
      <c r="E543" s="623">
        <f>'6'!J40</f>
        <v>0</v>
      </c>
      <c r="F543" s="575" t="str">
        <f>'6'!J$26</f>
        <v>Gross Rent</v>
      </c>
      <c r="G543" s="575"/>
      <c r="I543" s="576" t="s">
        <v>1060</v>
      </c>
    </row>
    <row r="544" spans="2:12" s="574" customFormat="1" x14ac:dyDescent="0.25">
      <c r="B544" s="574">
        <v>6</v>
      </c>
      <c r="C544" s="574" t="s">
        <v>1379</v>
      </c>
      <c r="D544" s="627">
        <v>15</v>
      </c>
      <c r="E544" s="623">
        <f>'6'!J41</f>
        <v>0</v>
      </c>
      <c r="F544" s="575" t="str">
        <f>'6'!J$26</f>
        <v>Gross Rent</v>
      </c>
      <c r="G544" s="575"/>
      <c r="I544" s="576" t="s">
        <v>1060</v>
      </c>
    </row>
    <row r="545" spans="2:9" s="574" customFormat="1" x14ac:dyDescent="0.25">
      <c r="B545" s="574">
        <v>6</v>
      </c>
      <c r="C545" s="574" t="s">
        <v>1379</v>
      </c>
      <c r="D545" s="627">
        <v>16</v>
      </c>
      <c r="E545" s="623">
        <f>'6'!J42</f>
        <v>0</v>
      </c>
      <c r="F545" s="575" t="str">
        <f>'6'!J$26</f>
        <v>Gross Rent</v>
      </c>
      <c r="G545" s="575"/>
      <c r="I545" s="576" t="s">
        <v>1060</v>
      </c>
    </row>
    <row r="546" spans="2:9" s="574" customFormat="1" x14ac:dyDescent="0.25">
      <c r="B546" s="574">
        <v>6</v>
      </c>
      <c r="C546" s="574" t="s">
        <v>1379</v>
      </c>
      <c r="D546" s="627">
        <v>17</v>
      </c>
      <c r="E546" s="623">
        <f>'6'!J43</f>
        <v>0</v>
      </c>
      <c r="F546" s="575" t="str">
        <f>'6'!J$26</f>
        <v>Gross Rent</v>
      </c>
      <c r="G546" s="575"/>
      <c r="I546" s="576" t="s">
        <v>1060</v>
      </c>
    </row>
    <row r="547" spans="2:9" s="574" customFormat="1" x14ac:dyDescent="0.25">
      <c r="B547" s="574">
        <v>6</v>
      </c>
      <c r="C547" s="574" t="s">
        <v>1379</v>
      </c>
      <c r="D547" s="627">
        <v>18</v>
      </c>
      <c r="E547" s="623">
        <f>'6'!J44</f>
        <v>0</v>
      </c>
      <c r="F547" s="575" t="str">
        <f>'6'!J$26</f>
        <v>Gross Rent</v>
      </c>
      <c r="G547" s="575"/>
      <c r="I547" s="576" t="s">
        <v>1060</v>
      </c>
    </row>
    <row r="548" spans="2:9" s="574" customFormat="1" x14ac:dyDescent="0.25">
      <c r="B548" s="574">
        <v>6</v>
      </c>
      <c r="C548" s="574" t="s">
        <v>1379</v>
      </c>
      <c r="D548" s="627">
        <v>19</v>
      </c>
      <c r="E548" s="623">
        <f>'6'!J45</f>
        <v>0</v>
      </c>
      <c r="F548" s="575" t="str">
        <f>'6'!J$26</f>
        <v>Gross Rent</v>
      </c>
      <c r="G548" s="575"/>
      <c r="I548" s="576" t="s">
        <v>1060</v>
      </c>
    </row>
    <row r="549" spans="2:9" s="574" customFormat="1" x14ac:dyDescent="0.25">
      <c r="B549" s="574">
        <v>6</v>
      </c>
      <c r="C549" s="574" t="s">
        <v>1379</v>
      </c>
      <c r="D549" s="627">
        <v>20</v>
      </c>
      <c r="E549" s="623">
        <f>'6'!J46</f>
        <v>0</v>
      </c>
      <c r="F549" s="575" t="str">
        <f>'6'!J$26</f>
        <v>Gross Rent</v>
      </c>
      <c r="G549" s="575"/>
      <c r="I549" s="576" t="s">
        <v>1060</v>
      </c>
    </row>
    <row r="550" spans="2:9" s="574" customFormat="1" x14ac:dyDescent="0.25">
      <c r="B550" s="574">
        <v>6</v>
      </c>
      <c r="C550" s="574" t="s">
        <v>1379</v>
      </c>
      <c r="D550" s="627">
        <v>1</v>
      </c>
      <c r="E550" s="623">
        <f>'6'!K27</f>
        <v>0</v>
      </c>
      <c r="F550" s="575" t="str">
        <f>'6'!K$26</f>
        <v>Maximum Allowable Rent</v>
      </c>
      <c r="G550" s="575"/>
      <c r="I550" s="576" t="s">
        <v>1060</v>
      </c>
    </row>
    <row r="551" spans="2:9" s="574" customFormat="1" x14ac:dyDescent="0.25">
      <c r="B551" s="574">
        <v>6</v>
      </c>
      <c r="C551" s="574" t="s">
        <v>1379</v>
      </c>
      <c r="D551" s="627">
        <v>2</v>
      </c>
      <c r="E551" s="623">
        <f>'6'!K28</f>
        <v>0</v>
      </c>
      <c r="F551" s="575" t="str">
        <f>'6'!K$26</f>
        <v>Maximum Allowable Rent</v>
      </c>
      <c r="G551" s="575"/>
      <c r="I551" s="576" t="s">
        <v>1060</v>
      </c>
    </row>
    <row r="552" spans="2:9" s="574" customFormat="1" x14ac:dyDescent="0.25">
      <c r="B552" s="574">
        <v>6</v>
      </c>
      <c r="C552" s="574" t="s">
        <v>1379</v>
      </c>
      <c r="D552" s="627">
        <v>3</v>
      </c>
      <c r="E552" s="623">
        <f>'6'!K29</f>
        <v>0</v>
      </c>
      <c r="F552" s="575" t="str">
        <f>'6'!K$26</f>
        <v>Maximum Allowable Rent</v>
      </c>
      <c r="G552" s="575"/>
      <c r="I552" s="576" t="s">
        <v>1060</v>
      </c>
    </row>
    <row r="553" spans="2:9" s="574" customFormat="1" x14ac:dyDescent="0.25">
      <c r="B553" s="574">
        <v>6</v>
      </c>
      <c r="C553" s="574" t="s">
        <v>1379</v>
      </c>
      <c r="D553" s="627">
        <v>4</v>
      </c>
      <c r="E553" s="623">
        <f>'6'!K30</f>
        <v>0</v>
      </c>
      <c r="F553" s="575" t="str">
        <f>'6'!K$26</f>
        <v>Maximum Allowable Rent</v>
      </c>
      <c r="G553" s="575"/>
      <c r="I553" s="576" t="s">
        <v>1060</v>
      </c>
    </row>
    <row r="554" spans="2:9" s="574" customFormat="1" x14ac:dyDescent="0.25">
      <c r="B554" s="574">
        <v>6</v>
      </c>
      <c r="C554" s="574" t="s">
        <v>1379</v>
      </c>
      <c r="D554" s="627">
        <v>5</v>
      </c>
      <c r="E554" s="623">
        <f>'6'!K31</f>
        <v>0</v>
      </c>
      <c r="F554" s="575" t="str">
        <f>'6'!K$26</f>
        <v>Maximum Allowable Rent</v>
      </c>
      <c r="G554" s="575"/>
      <c r="I554" s="576" t="s">
        <v>1060</v>
      </c>
    </row>
    <row r="555" spans="2:9" s="574" customFormat="1" x14ac:dyDescent="0.25">
      <c r="B555" s="574">
        <v>6</v>
      </c>
      <c r="C555" s="574" t="s">
        <v>1379</v>
      </c>
      <c r="D555" s="627">
        <v>6</v>
      </c>
      <c r="E555" s="623">
        <f>'6'!K32</f>
        <v>0</v>
      </c>
      <c r="F555" s="575" t="str">
        <f>'6'!K$26</f>
        <v>Maximum Allowable Rent</v>
      </c>
      <c r="G555" s="575"/>
      <c r="I555" s="576" t="s">
        <v>1060</v>
      </c>
    </row>
    <row r="556" spans="2:9" s="574" customFormat="1" x14ac:dyDescent="0.25">
      <c r="B556" s="574">
        <v>6</v>
      </c>
      <c r="C556" s="574" t="s">
        <v>1379</v>
      </c>
      <c r="D556" s="627">
        <v>7</v>
      </c>
      <c r="E556" s="623">
        <f>'6'!K33</f>
        <v>0</v>
      </c>
      <c r="F556" s="575" t="str">
        <f>'6'!K$26</f>
        <v>Maximum Allowable Rent</v>
      </c>
      <c r="G556" s="575"/>
      <c r="I556" s="576" t="s">
        <v>1060</v>
      </c>
    </row>
    <row r="557" spans="2:9" s="574" customFormat="1" x14ac:dyDescent="0.25">
      <c r="B557" s="574">
        <v>6</v>
      </c>
      <c r="C557" s="574" t="s">
        <v>1379</v>
      </c>
      <c r="D557" s="627">
        <v>8</v>
      </c>
      <c r="E557" s="623">
        <f>'6'!K34</f>
        <v>0</v>
      </c>
      <c r="F557" s="575" t="str">
        <f>'6'!K$26</f>
        <v>Maximum Allowable Rent</v>
      </c>
      <c r="G557" s="575"/>
      <c r="I557" s="576" t="s">
        <v>1060</v>
      </c>
    </row>
    <row r="558" spans="2:9" s="574" customFormat="1" x14ac:dyDescent="0.25">
      <c r="B558" s="574">
        <v>6</v>
      </c>
      <c r="C558" s="574" t="s">
        <v>1379</v>
      </c>
      <c r="D558" s="627">
        <v>9</v>
      </c>
      <c r="E558" s="623">
        <f>'6'!K35</f>
        <v>0</v>
      </c>
      <c r="F558" s="575" t="str">
        <f>'6'!K$26</f>
        <v>Maximum Allowable Rent</v>
      </c>
      <c r="G558" s="575"/>
      <c r="I558" s="576" t="s">
        <v>1060</v>
      </c>
    </row>
    <row r="559" spans="2:9" s="574" customFormat="1" x14ac:dyDescent="0.25">
      <c r="B559" s="574">
        <v>6</v>
      </c>
      <c r="C559" s="574" t="s">
        <v>1379</v>
      </c>
      <c r="D559" s="627">
        <v>10</v>
      </c>
      <c r="E559" s="623">
        <f>'6'!K36</f>
        <v>0</v>
      </c>
      <c r="F559" s="575" t="str">
        <f>'6'!K$26</f>
        <v>Maximum Allowable Rent</v>
      </c>
      <c r="G559" s="575"/>
      <c r="I559" s="576" t="s">
        <v>1060</v>
      </c>
    </row>
    <row r="560" spans="2:9" s="574" customFormat="1" x14ac:dyDescent="0.25">
      <c r="B560" s="574">
        <v>6</v>
      </c>
      <c r="C560" s="574" t="s">
        <v>1379</v>
      </c>
      <c r="D560" s="627">
        <v>11</v>
      </c>
      <c r="E560" s="623">
        <f>'6'!K37</f>
        <v>0</v>
      </c>
      <c r="F560" s="575" t="str">
        <f>'6'!K$26</f>
        <v>Maximum Allowable Rent</v>
      </c>
      <c r="G560" s="575"/>
      <c r="I560" s="576" t="s">
        <v>1060</v>
      </c>
    </row>
    <row r="561" spans="2:10" s="574" customFormat="1" x14ac:dyDescent="0.25">
      <c r="B561" s="574">
        <v>6</v>
      </c>
      <c r="C561" s="574" t="s">
        <v>1379</v>
      </c>
      <c r="D561" s="627">
        <v>12</v>
      </c>
      <c r="E561" s="623">
        <f>'6'!K38</f>
        <v>0</v>
      </c>
      <c r="F561" s="575" t="str">
        <f>'6'!K$26</f>
        <v>Maximum Allowable Rent</v>
      </c>
      <c r="G561" s="575"/>
      <c r="I561" s="576" t="s">
        <v>1060</v>
      </c>
    </row>
    <row r="562" spans="2:10" s="574" customFormat="1" x14ac:dyDescent="0.25">
      <c r="B562" s="574">
        <v>6</v>
      </c>
      <c r="C562" s="574" t="s">
        <v>1379</v>
      </c>
      <c r="D562" s="627">
        <v>13</v>
      </c>
      <c r="E562" s="623">
        <f>'6'!K39</f>
        <v>0</v>
      </c>
      <c r="F562" s="575" t="str">
        <f>'6'!K$26</f>
        <v>Maximum Allowable Rent</v>
      </c>
      <c r="G562" s="575"/>
      <c r="I562" s="576" t="s">
        <v>1060</v>
      </c>
    </row>
    <row r="563" spans="2:10" s="574" customFormat="1" x14ac:dyDescent="0.25">
      <c r="B563" s="574">
        <v>6</v>
      </c>
      <c r="C563" s="574" t="s">
        <v>1379</v>
      </c>
      <c r="D563" s="627">
        <v>14</v>
      </c>
      <c r="E563" s="623">
        <f>'6'!K40</f>
        <v>0</v>
      </c>
      <c r="F563" s="575" t="str">
        <f>'6'!K$26</f>
        <v>Maximum Allowable Rent</v>
      </c>
      <c r="G563" s="575"/>
      <c r="I563" s="576" t="s">
        <v>1060</v>
      </c>
    </row>
    <row r="564" spans="2:10" s="574" customFormat="1" x14ac:dyDescent="0.25">
      <c r="B564" s="574">
        <v>6</v>
      </c>
      <c r="C564" s="574" t="s">
        <v>1379</v>
      </c>
      <c r="D564" s="627">
        <v>15</v>
      </c>
      <c r="E564" s="623">
        <f>'6'!K41</f>
        <v>0</v>
      </c>
      <c r="F564" s="575" t="str">
        <f>'6'!K$26</f>
        <v>Maximum Allowable Rent</v>
      </c>
      <c r="G564" s="575"/>
      <c r="I564" s="576" t="s">
        <v>1060</v>
      </c>
    </row>
    <row r="565" spans="2:10" s="574" customFormat="1" x14ac:dyDescent="0.25">
      <c r="B565" s="574">
        <v>6</v>
      </c>
      <c r="C565" s="574" t="s">
        <v>1379</v>
      </c>
      <c r="D565" s="627">
        <v>16</v>
      </c>
      <c r="E565" s="623">
        <f>'6'!K42</f>
        <v>0</v>
      </c>
      <c r="F565" s="575" t="str">
        <f>'6'!K$26</f>
        <v>Maximum Allowable Rent</v>
      </c>
      <c r="G565" s="575"/>
      <c r="I565" s="576" t="s">
        <v>1060</v>
      </c>
    </row>
    <row r="566" spans="2:10" s="574" customFormat="1" x14ac:dyDescent="0.25">
      <c r="B566" s="574">
        <v>6</v>
      </c>
      <c r="C566" s="574" t="s">
        <v>1379</v>
      </c>
      <c r="D566" s="627">
        <v>17</v>
      </c>
      <c r="E566" s="623">
        <f>'6'!K43</f>
        <v>0</v>
      </c>
      <c r="F566" s="575" t="str">
        <f>'6'!K$26</f>
        <v>Maximum Allowable Rent</v>
      </c>
      <c r="G566" s="575"/>
      <c r="I566" s="576" t="s">
        <v>1060</v>
      </c>
    </row>
    <row r="567" spans="2:10" s="574" customFormat="1" x14ac:dyDescent="0.25">
      <c r="B567" s="574">
        <v>6</v>
      </c>
      <c r="C567" s="574" t="s">
        <v>1379</v>
      </c>
      <c r="D567" s="627">
        <v>18</v>
      </c>
      <c r="E567" s="623">
        <f>'6'!K44</f>
        <v>0</v>
      </c>
      <c r="F567" s="575" t="str">
        <f>'6'!K$26</f>
        <v>Maximum Allowable Rent</v>
      </c>
      <c r="G567" s="575"/>
      <c r="I567" s="576" t="s">
        <v>1060</v>
      </c>
    </row>
    <row r="568" spans="2:10" s="574" customFormat="1" x14ac:dyDescent="0.25">
      <c r="B568" s="574">
        <v>6</v>
      </c>
      <c r="C568" s="574" t="s">
        <v>1379</v>
      </c>
      <c r="D568" s="627">
        <v>19</v>
      </c>
      <c r="E568" s="623">
        <f>'6'!K45</f>
        <v>0</v>
      </c>
      <c r="F568" s="575" t="str">
        <f>'6'!K$26</f>
        <v>Maximum Allowable Rent</v>
      </c>
      <c r="G568" s="575"/>
      <c r="I568" s="576" t="s">
        <v>1060</v>
      </c>
    </row>
    <row r="569" spans="2:10" s="574" customFormat="1" x14ac:dyDescent="0.25">
      <c r="B569" s="574">
        <v>6</v>
      </c>
      <c r="C569" s="574" t="s">
        <v>1379</v>
      </c>
      <c r="D569" s="627">
        <v>20</v>
      </c>
      <c r="E569" s="623">
        <f>'6'!K46</f>
        <v>0</v>
      </c>
      <c r="F569" s="575" t="str">
        <f>'6'!K$26</f>
        <v>Maximum Allowable Rent</v>
      </c>
      <c r="G569" s="575"/>
      <c r="I569" s="576" t="s">
        <v>1060</v>
      </c>
    </row>
    <row r="570" spans="2:10" s="574" customFormat="1" x14ac:dyDescent="0.25">
      <c r="B570" s="574">
        <v>6</v>
      </c>
      <c r="C570" s="574" t="s">
        <v>1379</v>
      </c>
      <c r="D570" s="627">
        <v>1</v>
      </c>
      <c r="E570" s="619">
        <f>'6'!L27</f>
        <v>0</v>
      </c>
      <c r="F570" s="575" t="str">
        <f>'6'!L$26</f>
        <v>% AMGI</v>
      </c>
      <c r="G570" s="608" t="s">
        <v>1058</v>
      </c>
      <c r="I570" s="576" t="s">
        <v>31</v>
      </c>
      <c r="J570" s="574" t="s">
        <v>931</v>
      </c>
    </row>
    <row r="571" spans="2:10" s="574" customFormat="1" x14ac:dyDescent="0.25">
      <c r="B571" s="574">
        <v>6</v>
      </c>
      <c r="C571" s="574" t="s">
        <v>1379</v>
      </c>
      <c r="D571" s="627">
        <v>2</v>
      </c>
      <c r="E571" s="619">
        <f>'6'!L28</f>
        <v>0</v>
      </c>
      <c r="F571" s="575" t="str">
        <f>'6'!L$26</f>
        <v>% AMGI</v>
      </c>
      <c r="G571" s="608" t="s">
        <v>1058</v>
      </c>
      <c r="I571" s="576" t="s">
        <v>31</v>
      </c>
      <c r="J571" s="574" t="s">
        <v>931</v>
      </c>
    </row>
    <row r="572" spans="2:10" s="574" customFormat="1" x14ac:dyDescent="0.25">
      <c r="B572" s="574">
        <v>6</v>
      </c>
      <c r="C572" s="574" t="s">
        <v>1379</v>
      </c>
      <c r="D572" s="627">
        <v>3</v>
      </c>
      <c r="E572" s="619">
        <f>'6'!L29</f>
        <v>0</v>
      </c>
      <c r="F572" s="575" t="str">
        <f>'6'!L$26</f>
        <v>% AMGI</v>
      </c>
      <c r="G572" s="608" t="s">
        <v>1058</v>
      </c>
      <c r="I572" s="576" t="s">
        <v>31</v>
      </c>
      <c r="J572" s="574" t="s">
        <v>931</v>
      </c>
    </row>
    <row r="573" spans="2:10" s="574" customFormat="1" x14ac:dyDescent="0.25">
      <c r="B573" s="574">
        <v>6</v>
      </c>
      <c r="C573" s="574" t="s">
        <v>1379</v>
      </c>
      <c r="D573" s="627">
        <v>4</v>
      </c>
      <c r="E573" s="619">
        <f>'6'!L30</f>
        <v>0</v>
      </c>
      <c r="F573" s="575" t="str">
        <f>'6'!L$26</f>
        <v>% AMGI</v>
      </c>
      <c r="G573" s="608" t="s">
        <v>1058</v>
      </c>
      <c r="I573" s="576" t="s">
        <v>31</v>
      </c>
      <c r="J573" s="574" t="s">
        <v>931</v>
      </c>
    </row>
    <row r="574" spans="2:10" s="574" customFormat="1" x14ac:dyDescent="0.25">
      <c r="B574" s="574">
        <v>6</v>
      </c>
      <c r="C574" s="574" t="s">
        <v>1379</v>
      </c>
      <c r="D574" s="627">
        <v>5</v>
      </c>
      <c r="E574" s="619">
        <f>'6'!L31</f>
        <v>0</v>
      </c>
      <c r="F574" s="575" t="str">
        <f>'6'!L$26</f>
        <v>% AMGI</v>
      </c>
      <c r="G574" s="608" t="s">
        <v>1058</v>
      </c>
      <c r="I574" s="576" t="s">
        <v>31</v>
      </c>
      <c r="J574" s="574" t="s">
        <v>931</v>
      </c>
    </row>
    <row r="575" spans="2:10" s="574" customFormat="1" x14ac:dyDescent="0.25">
      <c r="B575" s="574">
        <v>6</v>
      </c>
      <c r="C575" s="574" t="s">
        <v>1379</v>
      </c>
      <c r="D575" s="627">
        <v>6</v>
      </c>
      <c r="E575" s="619">
        <f>'6'!L32</f>
        <v>0</v>
      </c>
      <c r="F575" s="575" t="str">
        <f>'6'!L$26</f>
        <v>% AMGI</v>
      </c>
      <c r="G575" s="608" t="s">
        <v>1058</v>
      </c>
      <c r="I575" s="576" t="s">
        <v>31</v>
      </c>
      <c r="J575" s="574" t="s">
        <v>931</v>
      </c>
    </row>
    <row r="576" spans="2:10" s="574" customFormat="1" x14ac:dyDescent="0.25">
      <c r="B576" s="574">
        <v>6</v>
      </c>
      <c r="C576" s="574" t="s">
        <v>1379</v>
      </c>
      <c r="D576" s="627">
        <v>7</v>
      </c>
      <c r="E576" s="619">
        <f>'6'!L33</f>
        <v>0</v>
      </c>
      <c r="F576" s="575" t="str">
        <f>'6'!L$26</f>
        <v>% AMGI</v>
      </c>
      <c r="G576" s="608" t="s">
        <v>1058</v>
      </c>
      <c r="I576" s="576" t="s">
        <v>31</v>
      </c>
      <c r="J576" s="574" t="s">
        <v>931</v>
      </c>
    </row>
    <row r="577" spans="2:10" s="574" customFormat="1" x14ac:dyDescent="0.25">
      <c r="B577" s="574">
        <v>6</v>
      </c>
      <c r="C577" s="574" t="s">
        <v>1379</v>
      </c>
      <c r="D577" s="627">
        <v>8</v>
      </c>
      <c r="E577" s="619">
        <f>'6'!L34</f>
        <v>0</v>
      </c>
      <c r="F577" s="575" t="str">
        <f>'6'!L$26</f>
        <v>% AMGI</v>
      </c>
      <c r="G577" s="608" t="s">
        <v>1058</v>
      </c>
      <c r="I577" s="576" t="s">
        <v>31</v>
      </c>
      <c r="J577" s="574" t="s">
        <v>931</v>
      </c>
    </row>
    <row r="578" spans="2:10" s="574" customFormat="1" x14ac:dyDescent="0.25">
      <c r="B578" s="574">
        <v>6</v>
      </c>
      <c r="C578" s="574" t="s">
        <v>1379</v>
      </c>
      <c r="D578" s="627">
        <v>9</v>
      </c>
      <c r="E578" s="619">
        <f>'6'!L35</f>
        <v>0</v>
      </c>
      <c r="F578" s="575" t="str">
        <f>'6'!L$26</f>
        <v>% AMGI</v>
      </c>
      <c r="G578" s="608" t="s">
        <v>1058</v>
      </c>
      <c r="I578" s="576" t="s">
        <v>31</v>
      </c>
      <c r="J578" s="574" t="s">
        <v>931</v>
      </c>
    </row>
    <row r="579" spans="2:10" s="574" customFormat="1" x14ac:dyDescent="0.25">
      <c r="B579" s="574">
        <v>6</v>
      </c>
      <c r="C579" s="574" t="s">
        <v>1379</v>
      </c>
      <c r="D579" s="627">
        <v>10</v>
      </c>
      <c r="E579" s="619">
        <f>'6'!L36</f>
        <v>0</v>
      </c>
      <c r="F579" s="575" t="str">
        <f>'6'!L$26</f>
        <v>% AMGI</v>
      </c>
      <c r="G579" s="608" t="s">
        <v>1058</v>
      </c>
      <c r="I579" s="576" t="s">
        <v>31</v>
      </c>
      <c r="J579" s="574" t="s">
        <v>931</v>
      </c>
    </row>
    <row r="580" spans="2:10" s="574" customFormat="1" x14ac:dyDescent="0.25">
      <c r="B580" s="574">
        <v>6</v>
      </c>
      <c r="C580" s="574" t="s">
        <v>1379</v>
      </c>
      <c r="D580" s="627">
        <v>11</v>
      </c>
      <c r="E580" s="619">
        <f>'6'!L37</f>
        <v>0</v>
      </c>
      <c r="F580" s="575" t="str">
        <f>'6'!L$26</f>
        <v>% AMGI</v>
      </c>
      <c r="G580" s="608" t="s">
        <v>1058</v>
      </c>
      <c r="I580" s="576" t="s">
        <v>30</v>
      </c>
      <c r="J580" s="574" t="s">
        <v>931</v>
      </c>
    </row>
    <row r="581" spans="2:10" s="574" customFormat="1" x14ac:dyDescent="0.25">
      <c r="B581" s="574">
        <v>6</v>
      </c>
      <c r="C581" s="574" t="s">
        <v>1379</v>
      </c>
      <c r="D581" s="627">
        <v>12</v>
      </c>
      <c r="E581" s="619">
        <f>'6'!L38</f>
        <v>0</v>
      </c>
      <c r="F581" s="575" t="str">
        <f>'6'!L$26</f>
        <v>% AMGI</v>
      </c>
      <c r="G581" s="608" t="s">
        <v>1058</v>
      </c>
      <c r="I581" s="576" t="s">
        <v>30</v>
      </c>
      <c r="J581" s="574" t="s">
        <v>931</v>
      </c>
    </row>
    <row r="582" spans="2:10" s="574" customFormat="1" x14ac:dyDescent="0.25">
      <c r="B582" s="574">
        <v>6</v>
      </c>
      <c r="C582" s="574" t="s">
        <v>1379</v>
      </c>
      <c r="D582" s="627">
        <v>13</v>
      </c>
      <c r="E582" s="619">
        <f>'6'!L39</f>
        <v>0</v>
      </c>
      <c r="F582" s="575" t="str">
        <f>'6'!L$26</f>
        <v>% AMGI</v>
      </c>
      <c r="G582" s="608" t="s">
        <v>1058</v>
      </c>
      <c r="I582" s="576" t="s">
        <v>30</v>
      </c>
      <c r="J582" s="574" t="s">
        <v>931</v>
      </c>
    </row>
    <row r="583" spans="2:10" s="574" customFormat="1" x14ac:dyDescent="0.25">
      <c r="B583" s="574">
        <v>6</v>
      </c>
      <c r="C583" s="574" t="s">
        <v>1379</v>
      </c>
      <c r="D583" s="627">
        <v>14</v>
      </c>
      <c r="E583" s="619">
        <f>'6'!L40</f>
        <v>0</v>
      </c>
      <c r="F583" s="575" t="str">
        <f>'6'!L$26</f>
        <v>% AMGI</v>
      </c>
      <c r="G583" s="608" t="s">
        <v>1058</v>
      </c>
      <c r="I583" s="576" t="s">
        <v>30</v>
      </c>
      <c r="J583" s="574" t="s">
        <v>931</v>
      </c>
    </row>
    <row r="584" spans="2:10" s="574" customFormat="1" x14ac:dyDescent="0.25">
      <c r="B584" s="574">
        <v>6</v>
      </c>
      <c r="C584" s="574" t="s">
        <v>1379</v>
      </c>
      <c r="D584" s="627">
        <v>15</v>
      </c>
      <c r="E584" s="619">
        <f>'6'!L41</f>
        <v>0</v>
      </c>
      <c r="F584" s="575" t="str">
        <f>'6'!L$26</f>
        <v>% AMGI</v>
      </c>
      <c r="G584" s="608" t="s">
        <v>1058</v>
      </c>
      <c r="I584" s="576" t="s">
        <v>30</v>
      </c>
      <c r="J584" s="574" t="s">
        <v>931</v>
      </c>
    </row>
    <row r="585" spans="2:10" s="574" customFormat="1" x14ac:dyDescent="0.25">
      <c r="B585" s="574">
        <v>6</v>
      </c>
      <c r="C585" s="574" t="s">
        <v>1379</v>
      </c>
      <c r="D585" s="627">
        <v>16</v>
      </c>
      <c r="E585" s="619">
        <f>'6'!L42</f>
        <v>0</v>
      </c>
      <c r="F585" s="575" t="str">
        <f>'6'!L$26</f>
        <v>% AMGI</v>
      </c>
      <c r="G585" s="608" t="s">
        <v>1058</v>
      </c>
      <c r="I585" s="576" t="s">
        <v>30</v>
      </c>
      <c r="J585" s="574" t="s">
        <v>931</v>
      </c>
    </row>
    <row r="586" spans="2:10" s="574" customFormat="1" x14ac:dyDescent="0.25">
      <c r="B586" s="574">
        <v>6</v>
      </c>
      <c r="C586" s="574" t="s">
        <v>1379</v>
      </c>
      <c r="D586" s="627">
        <v>17</v>
      </c>
      <c r="E586" s="619">
        <f>'6'!L43</f>
        <v>0</v>
      </c>
      <c r="F586" s="575" t="str">
        <f>'6'!L$26</f>
        <v>% AMGI</v>
      </c>
      <c r="G586" s="608" t="s">
        <v>1058</v>
      </c>
      <c r="I586" s="576" t="s">
        <v>30</v>
      </c>
      <c r="J586" s="574" t="s">
        <v>931</v>
      </c>
    </row>
    <row r="587" spans="2:10" s="574" customFormat="1" x14ac:dyDescent="0.25">
      <c r="B587" s="574">
        <v>6</v>
      </c>
      <c r="C587" s="574" t="s">
        <v>1379</v>
      </c>
      <c r="D587" s="627">
        <v>18</v>
      </c>
      <c r="E587" s="619">
        <f>'6'!L44</f>
        <v>0</v>
      </c>
      <c r="F587" s="575" t="str">
        <f>'6'!L$26</f>
        <v>% AMGI</v>
      </c>
      <c r="G587" s="608" t="s">
        <v>1058</v>
      </c>
      <c r="I587" s="576" t="s">
        <v>30</v>
      </c>
      <c r="J587" s="574" t="s">
        <v>931</v>
      </c>
    </row>
    <row r="588" spans="2:10" s="574" customFormat="1" x14ac:dyDescent="0.25">
      <c r="B588" s="574">
        <v>6</v>
      </c>
      <c r="C588" s="574" t="s">
        <v>1379</v>
      </c>
      <c r="D588" s="627">
        <v>19</v>
      </c>
      <c r="E588" s="619">
        <f>'6'!L45</f>
        <v>0</v>
      </c>
      <c r="F588" s="575" t="str">
        <f>'6'!L$26</f>
        <v>% AMGI</v>
      </c>
      <c r="G588" s="608" t="s">
        <v>1058</v>
      </c>
      <c r="I588" s="576" t="s">
        <v>30</v>
      </c>
      <c r="J588" s="574" t="s">
        <v>931</v>
      </c>
    </row>
    <row r="589" spans="2:10" s="574" customFormat="1" x14ac:dyDescent="0.25">
      <c r="B589" s="574">
        <v>6</v>
      </c>
      <c r="C589" s="574" t="s">
        <v>1379</v>
      </c>
      <c r="D589" s="627">
        <v>20</v>
      </c>
      <c r="E589" s="619">
        <f>'6'!L46</f>
        <v>0</v>
      </c>
      <c r="F589" s="575" t="str">
        <f>'6'!L$26</f>
        <v>% AMGI</v>
      </c>
      <c r="G589" s="608" t="s">
        <v>1058</v>
      </c>
      <c r="I589" s="576" t="s">
        <v>30</v>
      </c>
      <c r="J589" s="574" t="s">
        <v>931</v>
      </c>
    </row>
    <row r="590" spans="2:10" s="574" customFormat="1" x14ac:dyDescent="0.25">
      <c r="B590" s="574">
        <v>6</v>
      </c>
      <c r="C590" s="574" t="s">
        <v>1379</v>
      </c>
      <c r="D590" s="627">
        <v>1</v>
      </c>
      <c r="E590" s="619">
        <f>'6'!M27</f>
        <v>0</v>
      </c>
      <c r="F590" s="575" t="str">
        <f>'6'!M$26</f>
        <v>Assistance Type</v>
      </c>
      <c r="G590" s="575" t="s">
        <v>1137</v>
      </c>
      <c r="I590" s="576" t="s">
        <v>31</v>
      </c>
      <c r="J590" s="574" t="s">
        <v>931</v>
      </c>
    </row>
    <row r="591" spans="2:10" s="574" customFormat="1" x14ac:dyDescent="0.25">
      <c r="B591" s="574">
        <v>6</v>
      </c>
      <c r="C591" s="574" t="s">
        <v>1379</v>
      </c>
      <c r="D591" s="627">
        <v>2</v>
      </c>
      <c r="E591" s="619">
        <f>'6'!M28</f>
        <v>0</v>
      </c>
      <c r="F591" s="575" t="str">
        <f>'6'!M$26</f>
        <v>Assistance Type</v>
      </c>
      <c r="G591" s="575" t="s">
        <v>1137</v>
      </c>
      <c r="I591" s="576" t="s">
        <v>31</v>
      </c>
      <c r="J591" s="574" t="s">
        <v>931</v>
      </c>
    </row>
    <row r="592" spans="2:10" s="574" customFormat="1" x14ac:dyDescent="0.25">
      <c r="B592" s="574">
        <v>6</v>
      </c>
      <c r="C592" s="574" t="s">
        <v>1379</v>
      </c>
      <c r="D592" s="627">
        <v>3</v>
      </c>
      <c r="E592" s="619">
        <f>'6'!M29</f>
        <v>0</v>
      </c>
      <c r="F592" s="575" t="str">
        <f>'6'!M$26</f>
        <v>Assistance Type</v>
      </c>
      <c r="G592" s="575" t="s">
        <v>1137</v>
      </c>
      <c r="I592" s="576" t="s">
        <v>31</v>
      </c>
      <c r="J592" s="574" t="s">
        <v>931</v>
      </c>
    </row>
    <row r="593" spans="2:10" s="574" customFormat="1" x14ac:dyDescent="0.25">
      <c r="B593" s="574">
        <v>6</v>
      </c>
      <c r="C593" s="574" t="s">
        <v>1379</v>
      </c>
      <c r="D593" s="627">
        <v>4</v>
      </c>
      <c r="E593" s="619">
        <f>'6'!M30</f>
        <v>0</v>
      </c>
      <c r="F593" s="575" t="str">
        <f>'6'!M$26</f>
        <v>Assistance Type</v>
      </c>
      <c r="G593" s="575" t="s">
        <v>1137</v>
      </c>
      <c r="I593" s="576" t="s">
        <v>31</v>
      </c>
      <c r="J593" s="574" t="s">
        <v>931</v>
      </c>
    </row>
    <row r="594" spans="2:10" s="574" customFormat="1" x14ac:dyDescent="0.25">
      <c r="B594" s="574">
        <v>6</v>
      </c>
      <c r="C594" s="574" t="s">
        <v>1379</v>
      </c>
      <c r="D594" s="627">
        <v>5</v>
      </c>
      <c r="E594" s="619">
        <f>'6'!M31</f>
        <v>0</v>
      </c>
      <c r="F594" s="575" t="str">
        <f>'6'!M$26</f>
        <v>Assistance Type</v>
      </c>
      <c r="G594" s="575" t="s">
        <v>1137</v>
      </c>
      <c r="I594" s="576" t="s">
        <v>31</v>
      </c>
      <c r="J594" s="574" t="s">
        <v>931</v>
      </c>
    </row>
    <row r="595" spans="2:10" s="574" customFormat="1" x14ac:dyDescent="0.25">
      <c r="B595" s="574">
        <v>6</v>
      </c>
      <c r="C595" s="574" t="s">
        <v>1379</v>
      </c>
      <c r="D595" s="627">
        <v>6</v>
      </c>
      <c r="E595" s="619">
        <f>'6'!M32</f>
        <v>0</v>
      </c>
      <c r="F595" s="575" t="str">
        <f>'6'!M$26</f>
        <v>Assistance Type</v>
      </c>
      <c r="G595" s="575" t="s">
        <v>1137</v>
      </c>
      <c r="I595" s="576" t="s">
        <v>31</v>
      </c>
      <c r="J595" s="574" t="s">
        <v>931</v>
      </c>
    </row>
    <row r="596" spans="2:10" s="574" customFormat="1" x14ac:dyDescent="0.25">
      <c r="B596" s="574">
        <v>6</v>
      </c>
      <c r="C596" s="574" t="s">
        <v>1379</v>
      </c>
      <c r="D596" s="627">
        <v>7</v>
      </c>
      <c r="E596" s="619">
        <f>'6'!M33</f>
        <v>0</v>
      </c>
      <c r="F596" s="575" t="str">
        <f>'6'!M$26</f>
        <v>Assistance Type</v>
      </c>
      <c r="G596" s="575" t="s">
        <v>1137</v>
      </c>
      <c r="I596" s="576" t="s">
        <v>31</v>
      </c>
      <c r="J596" s="574" t="s">
        <v>931</v>
      </c>
    </row>
    <row r="597" spans="2:10" s="574" customFormat="1" x14ac:dyDescent="0.25">
      <c r="B597" s="574">
        <v>6</v>
      </c>
      <c r="C597" s="574" t="s">
        <v>1379</v>
      </c>
      <c r="D597" s="627">
        <v>8</v>
      </c>
      <c r="E597" s="619">
        <f>'6'!M34</f>
        <v>0</v>
      </c>
      <c r="F597" s="575" t="str">
        <f>'6'!M$26</f>
        <v>Assistance Type</v>
      </c>
      <c r="G597" s="575" t="s">
        <v>1137</v>
      </c>
      <c r="I597" s="576" t="s">
        <v>31</v>
      </c>
      <c r="J597" s="574" t="s">
        <v>931</v>
      </c>
    </row>
    <row r="598" spans="2:10" s="574" customFormat="1" x14ac:dyDescent="0.25">
      <c r="B598" s="574">
        <v>6</v>
      </c>
      <c r="C598" s="574" t="s">
        <v>1379</v>
      </c>
      <c r="D598" s="627">
        <v>9</v>
      </c>
      <c r="E598" s="619">
        <f>'6'!M35</f>
        <v>0</v>
      </c>
      <c r="F598" s="575" t="str">
        <f>'6'!M$26</f>
        <v>Assistance Type</v>
      </c>
      <c r="G598" s="575" t="s">
        <v>1137</v>
      </c>
      <c r="I598" s="576" t="s">
        <v>31</v>
      </c>
      <c r="J598" s="574" t="s">
        <v>931</v>
      </c>
    </row>
    <row r="599" spans="2:10" s="574" customFormat="1" x14ac:dyDescent="0.25">
      <c r="B599" s="574">
        <v>6</v>
      </c>
      <c r="C599" s="574" t="s">
        <v>1379</v>
      </c>
      <c r="D599" s="627">
        <v>10</v>
      </c>
      <c r="E599" s="619">
        <f>'6'!M36</f>
        <v>0</v>
      </c>
      <c r="F599" s="575" t="str">
        <f>'6'!M$26</f>
        <v>Assistance Type</v>
      </c>
      <c r="G599" s="575" t="s">
        <v>1137</v>
      </c>
      <c r="I599" s="576" t="s">
        <v>31</v>
      </c>
      <c r="J599" s="574" t="s">
        <v>931</v>
      </c>
    </row>
    <row r="600" spans="2:10" s="574" customFormat="1" x14ac:dyDescent="0.25">
      <c r="B600" s="574">
        <v>6</v>
      </c>
      <c r="C600" s="574" t="s">
        <v>1379</v>
      </c>
      <c r="D600" s="627">
        <v>11</v>
      </c>
      <c r="E600" s="619">
        <f>'6'!M37</f>
        <v>0</v>
      </c>
      <c r="F600" s="575" t="str">
        <f>'6'!M$26</f>
        <v>Assistance Type</v>
      </c>
      <c r="G600" s="575" t="s">
        <v>1137</v>
      </c>
      <c r="I600" s="576" t="s">
        <v>30</v>
      </c>
      <c r="J600" s="574" t="s">
        <v>931</v>
      </c>
    </row>
    <row r="601" spans="2:10" s="574" customFormat="1" x14ac:dyDescent="0.25">
      <c r="B601" s="574">
        <v>6</v>
      </c>
      <c r="C601" s="574" t="s">
        <v>1379</v>
      </c>
      <c r="D601" s="627">
        <v>12</v>
      </c>
      <c r="E601" s="619">
        <f>'6'!M38</f>
        <v>0</v>
      </c>
      <c r="F601" s="575" t="str">
        <f>'6'!M$26</f>
        <v>Assistance Type</v>
      </c>
      <c r="G601" s="575" t="s">
        <v>1137</v>
      </c>
      <c r="I601" s="576" t="s">
        <v>30</v>
      </c>
      <c r="J601" s="574" t="s">
        <v>931</v>
      </c>
    </row>
    <row r="602" spans="2:10" s="574" customFormat="1" x14ac:dyDescent="0.25">
      <c r="B602" s="574">
        <v>6</v>
      </c>
      <c r="C602" s="574" t="s">
        <v>1379</v>
      </c>
      <c r="D602" s="627">
        <v>13</v>
      </c>
      <c r="E602" s="619">
        <f>'6'!M39</f>
        <v>0</v>
      </c>
      <c r="F602" s="575" t="str">
        <f>'6'!M$26</f>
        <v>Assistance Type</v>
      </c>
      <c r="G602" s="575" t="s">
        <v>1137</v>
      </c>
      <c r="I602" s="576" t="s">
        <v>30</v>
      </c>
      <c r="J602" s="574" t="s">
        <v>931</v>
      </c>
    </row>
    <row r="603" spans="2:10" s="574" customFormat="1" x14ac:dyDescent="0.25">
      <c r="B603" s="574">
        <v>6</v>
      </c>
      <c r="C603" s="574" t="s">
        <v>1379</v>
      </c>
      <c r="D603" s="627">
        <v>14</v>
      </c>
      <c r="E603" s="619">
        <f>'6'!M40</f>
        <v>0</v>
      </c>
      <c r="F603" s="575" t="str">
        <f>'6'!M$26</f>
        <v>Assistance Type</v>
      </c>
      <c r="G603" s="575" t="s">
        <v>1137</v>
      </c>
      <c r="I603" s="576" t="s">
        <v>30</v>
      </c>
      <c r="J603" s="574" t="s">
        <v>931</v>
      </c>
    </row>
    <row r="604" spans="2:10" s="574" customFormat="1" x14ac:dyDescent="0.25">
      <c r="B604" s="574">
        <v>6</v>
      </c>
      <c r="C604" s="574" t="s">
        <v>1379</v>
      </c>
      <c r="D604" s="627">
        <v>15</v>
      </c>
      <c r="E604" s="619">
        <f>'6'!M41</f>
        <v>0</v>
      </c>
      <c r="F604" s="575" t="str">
        <f>'6'!M$26</f>
        <v>Assistance Type</v>
      </c>
      <c r="G604" s="575" t="s">
        <v>1137</v>
      </c>
      <c r="I604" s="576" t="s">
        <v>30</v>
      </c>
      <c r="J604" s="574" t="s">
        <v>931</v>
      </c>
    </row>
    <row r="605" spans="2:10" s="574" customFormat="1" x14ac:dyDescent="0.25">
      <c r="B605" s="574">
        <v>6</v>
      </c>
      <c r="C605" s="574" t="s">
        <v>1379</v>
      </c>
      <c r="D605" s="627">
        <v>16</v>
      </c>
      <c r="E605" s="619">
        <f>'6'!M42</f>
        <v>0</v>
      </c>
      <c r="F605" s="575" t="str">
        <f>'6'!M$26</f>
        <v>Assistance Type</v>
      </c>
      <c r="G605" s="575" t="s">
        <v>1137</v>
      </c>
      <c r="I605" s="576" t="s">
        <v>30</v>
      </c>
      <c r="J605" s="574" t="s">
        <v>931</v>
      </c>
    </row>
    <row r="606" spans="2:10" s="574" customFormat="1" x14ac:dyDescent="0.25">
      <c r="B606" s="574">
        <v>6</v>
      </c>
      <c r="C606" s="574" t="s">
        <v>1379</v>
      </c>
      <c r="D606" s="627">
        <v>17</v>
      </c>
      <c r="E606" s="619">
        <f>'6'!M43</f>
        <v>0</v>
      </c>
      <c r="F606" s="575" t="str">
        <f>'6'!M$26</f>
        <v>Assistance Type</v>
      </c>
      <c r="G606" s="575" t="s">
        <v>1137</v>
      </c>
      <c r="I606" s="576" t="s">
        <v>30</v>
      </c>
      <c r="J606" s="574" t="s">
        <v>931</v>
      </c>
    </row>
    <row r="607" spans="2:10" s="574" customFormat="1" x14ac:dyDescent="0.25">
      <c r="B607" s="574">
        <v>6</v>
      </c>
      <c r="C607" s="574" t="s">
        <v>1379</v>
      </c>
      <c r="D607" s="627">
        <v>18</v>
      </c>
      <c r="E607" s="619">
        <f>'6'!M44</f>
        <v>0</v>
      </c>
      <c r="F607" s="575" t="str">
        <f>'6'!M$26</f>
        <v>Assistance Type</v>
      </c>
      <c r="G607" s="575" t="s">
        <v>1137</v>
      </c>
      <c r="I607" s="576" t="s">
        <v>30</v>
      </c>
      <c r="J607" s="574" t="s">
        <v>931</v>
      </c>
    </row>
    <row r="608" spans="2:10" s="574" customFormat="1" x14ac:dyDescent="0.25">
      <c r="B608" s="574">
        <v>6</v>
      </c>
      <c r="C608" s="574" t="s">
        <v>1379</v>
      </c>
      <c r="D608" s="627">
        <v>19</v>
      </c>
      <c r="E608" s="619">
        <f>'6'!M45</f>
        <v>0</v>
      </c>
      <c r="F608" s="575" t="str">
        <f>'6'!M$26</f>
        <v>Assistance Type</v>
      </c>
      <c r="G608" s="575" t="s">
        <v>1137</v>
      </c>
      <c r="I608" s="576" t="s">
        <v>30</v>
      </c>
      <c r="J608" s="574" t="s">
        <v>931</v>
      </c>
    </row>
    <row r="609" spans="2:10" s="574" customFormat="1" x14ac:dyDescent="0.25">
      <c r="B609" s="574">
        <v>6</v>
      </c>
      <c r="C609" s="574" t="s">
        <v>1379</v>
      </c>
      <c r="D609" s="627">
        <v>20</v>
      </c>
      <c r="E609" s="619">
        <f>'6'!M46</f>
        <v>0</v>
      </c>
      <c r="F609" s="575" t="str">
        <f>'6'!M$26</f>
        <v>Assistance Type</v>
      </c>
      <c r="G609" s="575" t="s">
        <v>1137</v>
      </c>
      <c r="I609" s="576" t="s">
        <v>30</v>
      </c>
      <c r="J609" s="574" t="s">
        <v>931</v>
      </c>
    </row>
    <row r="610" spans="2:10" s="574" customFormat="1" x14ac:dyDescent="0.25">
      <c r="B610" s="574">
        <v>6</v>
      </c>
      <c r="C610" s="574" t="s">
        <v>1379</v>
      </c>
      <c r="D610" s="627"/>
      <c r="E610" s="619">
        <f>'6'!D51</f>
        <v>0</v>
      </c>
      <c r="F610" s="575" t="str">
        <f>'6'!B51</f>
        <v>Total bedrooms =</v>
      </c>
      <c r="G610" s="575"/>
      <c r="I610" s="576" t="s">
        <v>30</v>
      </c>
    </row>
    <row r="611" spans="2:10" s="574" customFormat="1" x14ac:dyDescent="0.25">
      <c r="B611" s="574">
        <v>6</v>
      </c>
      <c r="C611" s="574" t="s">
        <v>1379</v>
      </c>
      <c r="D611" s="627"/>
      <c r="E611" s="619">
        <f>'6'!D53</f>
        <v>0</v>
      </c>
      <c r="F611" s="575" t="str">
        <f>'6'!B53</f>
        <v>Total LI Units =</v>
      </c>
      <c r="G611" s="575"/>
      <c r="I611" s="576" t="s">
        <v>1381</v>
      </c>
    </row>
    <row r="612" spans="2:10" s="574" customFormat="1" x14ac:dyDescent="0.25">
      <c r="B612" s="574">
        <v>6</v>
      </c>
      <c r="C612" s="574" t="s">
        <v>1379</v>
      </c>
      <c r="D612" s="627"/>
      <c r="E612" s="619">
        <f>'6'!D55</f>
        <v>0</v>
      </c>
      <c r="F612" s="575" t="str">
        <f>'6'!B55</f>
        <v>Total LI Sqft =</v>
      </c>
      <c r="G612" s="575"/>
      <c r="I612" s="576" t="s">
        <v>1381</v>
      </c>
    </row>
    <row r="613" spans="2:10" s="574" customFormat="1" x14ac:dyDescent="0.25">
      <c r="B613" s="574">
        <v>6</v>
      </c>
      <c r="C613" s="574" t="s">
        <v>1379</v>
      </c>
      <c r="D613" s="627"/>
      <c r="E613" s="619">
        <f>'6'!D57</f>
        <v>0</v>
      </c>
      <c r="F613" s="575" t="str">
        <f>'6'!B57</f>
        <v>Total Common Sqft:</v>
      </c>
      <c r="G613" s="575"/>
      <c r="I613" s="576" t="s">
        <v>1381</v>
      </c>
    </row>
    <row r="614" spans="2:10" s="574" customFormat="1" x14ac:dyDescent="0.25">
      <c r="B614" s="574">
        <v>6</v>
      </c>
      <c r="C614" s="574" t="s">
        <v>1379</v>
      </c>
      <c r="D614" s="627"/>
      <c r="E614" s="629">
        <f>'6'!I51</f>
        <v>0</v>
      </c>
      <c r="F614" s="630" t="str">
        <f>'6'!F51</f>
        <v>Total Residential Sqft =</v>
      </c>
      <c r="G614" s="575"/>
      <c r="I614" s="576" t="s">
        <v>1381</v>
      </c>
    </row>
    <row r="615" spans="2:10" s="574" customFormat="1" x14ac:dyDescent="0.25">
      <c r="B615" s="574">
        <v>6</v>
      </c>
      <c r="C615" s="574" t="s">
        <v>1379</v>
      </c>
      <c r="E615" s="628">
        <f>'6'!I53</f>
        <v>0</v>
      </c>
      <c r="F615" s="575" t="str">
        <f>'6'!F53</f>
        <v>Total MR Units =</v>
      </c>
      <c r="G615" s="575"/>
      <c r="I615" s="584" t="s">
        <v>1381</v>
      </c>
    </row>
    <row r="616" spans="2:10" s="574" customFormat="1" x14ac:dyDescent="0.25">
      <c r="B616" s="574">
        <v>6</v>
      </c>
      <c r="C616" s="574" t="s">
        <v>1379</v>
      </c>
      <c r="E616" s="628">
        <f>'6'!I55</f>
        <v>0</v>
      </c>
      <c r="F616" s="575" t="str">
        <f>'6'!F55</f>
        <v>Total MR Sqft =</v>
      </c>
      <c r="G616" s="575"/>
      <c r="I616" s="584" t="s">
        <v>1381</v>
      </c>
    </row>
    <row r="617" spans="2:10" s="574" customFormat="1" x14ac:dyDescent="0.25">
      <c r="B617" s="574">
        <v>6</v>
      </c>
      <c r="C617" s="574" t="s">
        <v>1379</v>
      </c>
      <c r="E617" s="619">
        <f>'6'!I57</f>
        <v>0</v>
      </c>
      <c r="F617" s="575" t="str">
        <f>'6'!F57</f>
        <v>Total Non-Heated Sqft:</v>
      </c>
      <c r="G617" s="575"/>
      <c r="I617" s="584" t="s">
        <v>30</v>
      </c>
    </row>
    <row r="618" spans="2:10" s="574" customFormat="1" x14ac:dyDescent="0.25">
      <c r="B618" s="574">
        <v>6</v>
      </c>
      <c r="C618" s="574" t="s">
        <v>1379</v>
      </c>
      <c r="D618" s="627"/>
      <c r="E618" s="623">
        <f>'6'!L51</f>
        <v>0</v>
      </c>
      <c r="F618" s="575" t="str">
        <f>'6'!J51</f>
        <v>Total Annual Income =</v>
      </c>
      <c r="G618" s="575"/>
      <c r="I618" s="584" t="s">
        <v>30</v>
      </c>
    </row>
    <row r="619" spans="2:10" s="574" customFormat="1" x14ac:dyDescent="0.25">
      <c r="B619" s="574">
        <v>6</v>
      </c>
      <c r="C619" s="574" t="s">
        <v>1379</v>
      </c>
      <c r="D619" s="627"/>
      <c r="E619" s="619">
        <f>'6'!L53</f>
        <v>0</v>
      </c>
      <c r="F619" s="575" t="str">
        <f>'6'!J53</f>
        <v>LI Unit Percentage =</v>
      </c>
      <c r="G619" s="575"/>
      <c r="I619" s="584" t="s">
        <v>1060</v>
      </c>
    </row>
    <row r="620" spans="2:10" s="574" customFormat="1" x14ac:dyDescent="0.25">
      <c r="B620" s="574">
        <v>6</v>
      </c>
      <c r="C620" s="574" t="s">
        <v>1379</v>
      </c>
      <c r="D620" s="627"/>
      <c r="E620" s="619">
        <f>'6'!L55</f>
        <v>0</v>
      </c>
      <c r="F620" s="575" t="str">
        <f>'6'!J55</f>
        <v>LI Sqft Percentage =</v>
      </c>
      <c r="G620" s="575"/>
      <c r="I620" s="584" t="s">
        <v>1060</v>
      </c>
    </row>
    <row r="621" spans="2:10" s="574" customFormat="1" x14ac:dyDescent="0.25">
      <c r="B621" s="574">
        <v>6</v>
      </c>
      <c r="C621" s="574" t="s">
        <v>1379</v>
      </c>
      <c r="D621" s="627"/>
      <c r="E621" s="625">
        <f>'6'!L57</f>
        <v>0</v>
      </c>
      <c r="F621" s="575" t="str">
        <f>'6'!J57</f>
        <v>Total Development Sqft =</v>
      </c>
      <c r="G621" s="575"/>
      <c r="I621" s="584" t="s">
        <v>1060</v>
      </c>
    </row>
    <row r="622" spans="2:10" s="574" customFormat="1" x14ac:dyDescent="0.25">
      <c r="B622" s="574">
        <v>6</v>
      </c>
      <c r="C622" s="574" t="s">
        <v>216</v>
      </c>
      <c r="D622" s="627">
        <v>1</v>
      </c>
      <c r="E622" s="619">
        <f>'6'!B61</f>
        <v>0</v>
      </c>
      <c r="F622" s="575" t="str">
        <f>'6'!B$60</f>
        <v>Type of Other Income</v>
      </c>
      <c r="G622" s="575"/>
      <c r="I622" s="584" t="s">
        <v>30</v>
      </c>
    </row>
    <row r="623" spans="2:10" s="574" customFormat="1" x14ac:dyDescent="0.25">
      <c r="B623" s="574">
        <v>6</v>
      </c>
      <c r="C623" s="574" t="s">
        <v>216</v>
      </c>
      <c r="D623" s="627">
        <v>2</v>
      </c>
      <c r="E623" s="619">
        <f>'6'!B62</f>
        <v>0</v>
      </c>
      <c r="F623" s="575" t="str">
        <f>'6'!B$60</f>
        <v>Type of Other Income</v>
      </c>
      <c r="G623" s="575"/>
      <c r="I623" s="584" t="s">
        <v>30</v>
      </c>
    </row>
    <row r="624" spans="2:10" s="574" customFormat="1" x14ac:dyDescent="0.25">
      <c r="B624" s="574">
        <v>6</v>
      </c>
      <c r="C624" s="574" t="s">
        <v>216</v>
      </c>
      <c r="D624" s="627">
        <v>3</v>
      </c>
      <c r="E624" s="619">
        <f>'6'!B63</f>
        <v>0</v>
      </c>
      <c r="F624" s="575" t="str">
        <f>'6'!B$60</f>
        <v>Type of Other Income</v>
      </c>
      <c r="G624" s="575"/>
      <c r="I624" s="584" t="s">
        <v>30</v>
      </c>
    </row>
    <row r="625" spans="2:9" s="574" customFormat="1" x14ac:dyDescent="0.25">
      <c r="B625" s="574">
        <v>6</v>
      </c>
      <c r="C625" s="574" t="s">
        <v>216</v>
      </c>
      <c r="D625" s="627">
        <v>4</v>
      </c>
      <c r="E625" s="619">
        <f>'6'!B64</f>
        <v>0</v>
      </c>
      <c r="F625" s="575" t="str">
        <f>'6'!B$60</f>
        <v>Type of Other Income</v>
      </c>
      <c r="G625" s="575"/>
      <c r="I625" s="584" t="s">
        <v>30</v>
      </c>
    </row>
    <row r="626" spans="2:9" s="574" customFormat="1" x14ac:dyDescent="0.25">
      <c r="B626" s="574">
        <v>6</v>
      </c>
      <c r="C626" s="574" t="s">
        <v>216</v>
      </c>
      <c r="D626" s="627">
        <v>5</v>
      </c>
      <c r="E626" s="619">
        <f>'6'!B65</f>
        <v>0</v>
      </c>
      <c r="F626" s="575" t="str">
        <f>'6'!B$60</f>
        <v>Type of Other Income</v>
      </c>
      <c r="G626" s="575"/>
      <c r="I626" s="584" t="s">
        <v>30</v>
      </c>
    </row>
    <row r="627" spans="2:9" s="574" customFormat="1" x14ac:dyDescent="0.25">
      <c r="B627" s="574">
        <v>6</v>
      </c>
      <c r="C627" s="574" t="s">
        <v>216</v>
      </c>
      <c r="D627" s="627">
        <v>6</v>
      </c>
      <c r="E627" s="619">
        <f>'6'!B66</f>
        <v>0</v>
      </c>
      <c r="F627" s="575" t="str">
        <f>'6'!B$60</f>
        <v>Type of Other Income</v>
      </c>
      <c r="G627" s="575"/>
      <c r="I627" s="584" t="s">
        <v>30</v>
      </c>
    </row>
    <row r="628" spans="2:9" s="574" customFormat="1" x14ac:dyDescent="0.25">
      <c r="B628" s="574">
        <v>6</v>
      </c>
      <c r="C628" s="574" t="s">
        <v>216</v>
      </c>
      <c r="D628" s="627">
        <v>7</v>
      </c>
      <c r="E628" s="619">
        <f>'6'!B67</f>
        <v>0</v>
      </c>
      <c r="F628" s="575" t="str">
        <f>'6'!B$60</f>
        <v>Type of Other Income</v>
      </c>
      <c r="G628" s="575"/>
      <c r="I628" s="584" t="s">
        <v>30</v>
      </c>
    </row>
    <row r="629" spans="2:9" s="574" customFormat="1" x14ac:dyDescent="0.25">
      <c r="B629" s="574">
        <v>6</v>
      </c>
      <c r="C629" s="574" t="s">
        <v>216</v>
      </c>
      <c r="D629" s="627">
        <v>8</v>
      </c>
      <c r="E629" s="619">
        <f>'6'!B68</f>
        <v>0</v>
      </c>
      <c r="F629" s="575" t="str">
        <f>'6'!B$60</f>
        <v>Type of Other Income</v>
      </c>
      <c r="G629" s="575"/>
      <c r="I629" s="584" t="s">
        <v>30</v>
      </c>
    </row>
    <row r="630" spans="2:9" s="574" customFormat="1" x14ac:dyDescent="0.25">
      <c r="B630" s="574">
        <v>6</v>
      </c>
      <c r="C630" s="574" t="s">
        <v>216</v>
      </c>
      <c r="D630" s="627">
        <v>9</v>
      </c>
      <c r="E630" s="619">
        <f>'6'!B69</f>
        <v>0</v>
      </c>
      <c r="F630" s="575" t="str">
        <f>'6'!B$60</f>
        <v>Type of Other Income</v>
      </c>
      <c r="G630" s="575"/>
      <c r="I630" s="584" t="s">
        <v>30</v>
      </c>
    </row>
    <row r="631" spans="2:9" s="574" customFormat="1" x14ac:dyDescent="0.25">
      <c r="B631" s="574">
        <v>6</v>
      </c>
      <c r="C631" s="574" t="s">
        <v>216</v>
      </c>
      <c r="D631" s="627">
        <v>10</v>
      </c>
      <c r="E631" s="619">
        <f>'6'!B70</f>
        <v>0</v>
      </c>
      <c r="F631" s="575" t="str">
        <f>'6'!B$60</f>
        <v>Type of Other Income</v>
      </c>
      <c r="G631" s="575"/>
      <c r="I631" s="584" t="s">
        <v>30</v>
      </c>
    </row>
    <row r="632" spans="2:9" s="574" customFormat="1" x14ac:dyDescent="0.25">
      <c r="B632" s="574">
        <v>6</v>
      </c>
      <c r="C632" s="574" t="s">
        <v>216</v>
      </c>
      <c r="D632" s="627">
        <v>1</v>
      </c>
      <c r="E632" s="619">
        <f>'6'!E61:F61</f>
        <v>0</v>
      </c>
      <c r="F632" s="575" t="str">
        <f>'6'!E$60</f>
        <v># Units</v>
      </c>
      <c r="G632" s="575"/>
      <c r="I632" s="584" t="s">
        <v>30</v>
      </c>
    </row>
    <row r="633" spans="2:9" s="574" customFormat="1" x14ac:dyDescent="0.25">
      <c r="B633" s="574">
        <v>6</v>
      </c>
      <c r="C633" s="574" t="s">
        <v>216</v>
      </c>
      <c r="D633" s="627">
        <v>2</v>
      </c>
      <c r="E633" s="619">
        <f>'6'!E62:F62</f>
        <v>0</v>
      </c>
      <c r="F633" s="575" t="str">
        <f>'6'!E$60</f>
        <v># Units</v>
      </c>
      <c r="G633" s="575"/>
      <c r="I633" s="584" t="s">
        <v>30</v>
      </c>
    </row>
    <row r="634" spans="2:9" s="574" customFormat="1" x14ac:dyDescent="0.25">
      <c r="B634" s="574">
        <v>6</v>
      </c>
      <c r="C634" s="574" t="s">
        <v>216</v>
      </c>
      <c r="D634" s="627">
        <v>3</v>
      </c>
      <c r="E634" s="619">
        <f>'6'!E63:F63</f>
        <v>0</v>
      </c>
      <c r="F634" s="575" t="str">
        <f>'6'!E$60</f>
        <v># Units</v>
      </c>
      <c r="G634" s="575"/>
      <c r="I634" s="584" t="s">
        <v>30</v>
      </c>
    </row>
    <row r="635" spans="2:9" s="574" customFormat="1" x14ac:dyDescent="0.25">
      <c r="B635" s="574">
        <v>6</v>
      </c>
      <c r="C635" s="574" t="s">
        <v>216</v>
      </c>
      <c r="D635" s="627">
        <v>4</v>
      </c>
      <c r="E635" s="619">
        <f>'6'!E64:F64</f>
        <v>0</v>
      </c>
      <c r="F635" s="575" t="str">
        <f>'6'!E$60</f>
        <v># Units</v>
      </c>
      <c r="G635" s="575"/>
      <c r="I635" s="584" t="s">
        <v>30</v>
      </c>
    </row>
    <row r="636" spans="2:9" s="574" customFormat="1" x14ac:dyDescent="0.25">
      <c r="B636" s="574">
        <v>6</v>
      </c>
      <c r="C636" s="574" t="s">
        <v>216</v>
      </c>
      <c r="D636" s="627">
        <v>5</v>
      </c>
      <c r="E636" s="619">
        <f>'6'!E65:F65</f>
        <v>0</v>
      </c>
      <c r="F636" s="575" t="str">
        <f>'6'!E$60</f>
        <v># Units</v>
      </c>
      <c r="G636" s="575"/>
      <c r="I636" s="584" t="s">
        <v>30</v>
      </c>
    </row>
    <row r="637" spans="2:9" s="574" customFormat="1" x14ac:dyDescent="0.25">
      <c r="B637" s="574">
        <v>6</v>
      </c>
      <c r="C637" s="574" t="s">
        <v>216</v>
      </c>
      <c r="D637" s="627">
        <v>6</v>
      </c>
      <c r="E637" s="619">
        <f>'6'!E66:F66</f>
        <v>0</v>
      </c>
      <c r="F637" s="575" t="str">
        <f>'6'!E$60</f>
        <v># Units</v>
      </c>
      <c r="G637" s="575"/>
      <c r="I637" s="584" t="s">
        <v>30</v>
      </c>
    </row>
    <row r="638" spans="2:9" s="574" customFormat="1" x14ac:dyDescent="0.25">
      <c r="B638" s="574">
        <v>6</v>
      </c>
      <c r="C638" s="574" t="s">
        <v>216</v>
      </c>
      <c r="D638" s="627">
        <v>7</v>
      </c>
      <c r="E638" s="619">
        <f>'6'!E67:F67</f>
        <v>0</v>
      </c>
      <c r="F638" s="575" t="str">
        <f>'6'!E$60</f>
        <v># Units</v>
      </c>
      <c r="G638" s="575"/>
      <c r="I638" s="584" t="s">
        <v>30</v>
      </c>
    </row>
    <row r="639" spans="2:9" s="574" customFormat="1" x14ac:dyDescent="0.25">
      <c r="B639" s="574">
        <v>6</v>
      </c>
      <c r="C639" s="574" t="s">
        <v>216</v>
      </c>
      <c r="D639" s="627">
        <v>8</v>
      </c>
      <c r="E639" s="619">
        <f>'6'!E68:F68</f>
        <v>0</v>
      </c>
      <c r="F639" s="575" t="str">
        <f>'6'!E$60</f>
        <v># Units</v>
      </c>
      <c r="G639" s="575"/>
      <c r="I639" s="584" t="s">
        <v>30</v>
      </c>
    </row>
    <row r="640" spans="2:9" s="574" customFormat="1" x14ac:dyDescent="0.25">
      <c r="B640" s="574">
        <v>6</v>
      </c>
      <c r="C640" s="574" t="s">
        <v>216</v>
      </c>
      <c r="D640" s="627">
        <v>9</v>
      </c>
      <c r="E640" s="619">
        <f>'6'!E69:F69</f>
        <v>0</v>
      </c>
      <c r="F640" s="575" t="str">
        <f>'6'!E$60</f>
        <v># Units</v>
      </c>
      <c r="G640" s="575"/>
      <c r="I640" s="584" t="s">
        <v>30</v>
      </c>
    </row>
    <row r="641" spans="2:9" s="574" customFormat="1" x14ac:dyDescent="0.25">
      <c r="B641" s="574">
        <v>6</v>
      </c>
      <c r="C641" s="574" t="s">
        <v>216</v>
      </c>
      <c r="D641" s="627">
        <v>10</v>
      </c>
      <c r="E641" s="619">
        <f>'6'!E70:F70</f>
        <v>0</v>
      </c>
      <c r="F641" s="575" t="str">
        <f>'6'!E$60</f>
        <v># Units</v>
      </c>
      <c r="G641" s="575"/>
      <c r="I641" s="584" t="s">
        <v>30</v>
      </c>
    </row>
    <row r="642" spans="2:9" s="574" customFormat="1" x14ac:dyDescent="0.25">
      <c r="B642" s="574">
        <v>6</v>
      </c>
      <c r="C642" s="574" t="s">
        <v>216</v>
      </c>
      <c r="D642" s="627">
        <v>1</v>
      </c>
      <c r="E642" s="620">
        <f>'6'!G61</f>
        <v>0</v>
      </c>
      <c r="F642" s="575" t="str">
        <f>'6'!G$60</f>
        <v>Annual $ Amount</v>
      </c>
      <c r="G642" s="575"/>
      <c r="I642" s="584" t="s">
        <v>30</v>
      </c>
    </row>
    <row r="643" spans="2:9" s="574" customFormat="1" x14ac:dyDescent="0.25">
      <c r="B643" s="574">
        <v>6</v>
      </c>
      <c r="C643" s="574" t="s">
        <v>216</v>
      </c>
      <c r="D643" s="627">
        <v>2</v>
      </c>
      <c r="E643" s="620">
        <f>'6'!G62</f>
        <v>0</v>
      </c>
      <c r="F643" s="575" t="str">
        <f>'6'!G$60</f>
        <v>Annual $ Amount</v>
      </c>
      <c r="G643" s="575"/>
      <c r="I643" s="584" t="s">
        <v>30</v>
      </c>
    </row>
    <row r="644" spans="2:9" s="574" customFormat="1" x14ac:dyDescent="0.25">
      <c r="B644" s="574">
        <v>6</v>
      </c>
      <c r="C644" s="574" t="s">
        <v>216</v>
      </c>
      <c r="D644" s="627">
        <v>3</v>
      </c>
      <c r="E644" s="620">
        <f>'6'!G63</f>
        <v>0</v>
      </c>
      <c r="F644" s="575" t="str">
        <f>'6'!G$60</f>
        <v>Annual $ Amount</v>
      </c>
      <c r="G644" s="575"/>
      <c r="I644" s="584" t="s">
        <v>30</v>
      </c>
    </row>
    <row r="645" spans="2:9" s="574" customFormat="1" x14ac:dyDescent="0.25">
      <c r="B645" s="574">
        <v>6</v>
      </c>
      <c r="C645" s="574" t="s">
        <v>216</v>
      </c>
      <c r="D645" s="627">
        <v>4</v>
      </c>
      <c r="E645" s="620">
        <f>'6'!G64</f>
        <v>0</v>
      </c>
      <c r="F645" s="575" t="str">
        <f>'6'!G$60</f>
        <v>Annual $ Amount</v>
      </c>
      <c r="G645" s="575"/>
      <c r="I645" s="584" t="s">
        <v>30</v>
      </c>
    </row>
    <row r="646" spans="2:9" s="574" customFormat="1" x14ac:dyDescent="0.25">
      <c r="B646" s="574">
        <v>6</v>
      </c>
      <c r="C646" s="574" t="s">
        <v>216</v>
      </c>
      <c r="D646" s="627">
        <v>5</v>
      </c>
      <c r="E646" s="620">
        <f>'6'!G65</f>
        <v>0</v>
      </c>
      <c r="F646" s="575" t="str">
        <f>'6'!G$60</f>
        <v>Annual $ Amount</v>
      </c>
      <c r="G646" s="575"/>
      <c r="I646" s="584" t="s">
        <v>30</v>
      </c>
    </row>
    <row r="647" spans="2:9" s="574" customFormat="1" x14ac:dyDescent="0.25">
      <c r="B647" s="574">
        <v>6</v>
      </c>
      <c r="C647" s="574" t="s">
        <v>216</v>
      </c>
      <c r="D647" s="627">
        <v>6</v>
      </c>
      <c r="E647" s="620">
        <f>'6'!G66</f>
        <v>0</v>
      </c>
      <c r="F647" s="575" t="str">
        <f>'6'!G$60</f>
        <v>Annual $ Amount</v>
      </c>
      <c r="G647" s="575"/>
      <c r="I647" s="584" t="s">
        <v>30</v>
      </c>
    </row>
    <row r="648" spans="2:9" s="574" customFormat="1" x14ac:dyDescent="0.25">
      <c r="B648" s="574">
        <v>6</v>
      </c>
      <c r="C648" s="574" t="s">
        <v>216</v>
      </c>
      <c r="D648" s="627">
        <v>7</v>
      </c>
      <c r="E648" s="620">
        <f>'6'!G67</f>
        <v>0</v>
      </c>
      <c r="F648" s="575" t="str">
        <f>'6'!G$60</f>
        <v>Annual $ Amount</v>
      </c>
      <c r="G648" s="575"/>
      <c r="I648" s="584" t="s">
        <v>30</v>
      </c>
    </row>
    <row r="649" spans="2:9" s="574" customFormat="1" x14ac:dyDescent="0.25">
      <c r="B649" s="574">
        <v>6</v>
      </c>
      <c r="C649" s="574" t="s">
        <v>216</v>
      </c>
      <c r="D649" s="627">
        <v>8</v>
      </c>
      <c r="E649" s="620">
        <f>'6'!G68</f>
        <v>0</v>
      </c>
      <c r="F649" s="575" t="str">
        <f>'6'!G$60</f>
        <v>Annual $ Amount</v>
      </c>
      <c r="G649" s="575"/>
      <c r="I649" s="584" t="s">
        <v>30</v>
      </c>
    </row>
    <row r="650" spans="2:9" s="574" customFormat="1" x14ac:dyDescent="0.25">
      <c r="B650" s="574">
        <v>6</v>
      </c>
      <c r="C650" s="574" t="s">
        <v>216</v>
      </c>
      <c r="D650" s="627">
        <v>9</v>
      </c>
      <c r="E650" s="620">
        <f>'6'!G69</f>
        <v>0</v>
      </c>
      <c r="F650" s="575" t="str">
        <f>'6'!G$60</f>
        <v>Annual $ Amount</v>
      </c>
      <c r="G650" s="575"/>
      <c r="I650" s="584" t="s">
        <v>30</v>
      </c>
    </row>
    <row r="651" spans="2:9" s="574" customFormat="1" x14ac:dyDescent="0.25">
      <c r="B651" s="574">
        <v>6</v>
      </c>
      <c r="C651" s="574" t="s">
        <v>216</v>
      </c>
      <c r="D651" s="627">
        <v>10</v>
      </c>
      <c r="E651" s="620">
        <f>'6'!G70</f>
        <v>0</v>
      </c>
      <c r="F651" s="575" t="str">
        <f>'6'!G$60</f>
        <v>Annual $ Amount</v>
      </c>
      <c r="G651" s="575"/>
      <c r="I651" s="584" t="s">
        <v>30</v>
      </c>
    </row>
    <row r="652" spans="2:9" s="574" customFormat="1" x14ac:dyDescent="0.25">
      <c r="B652" s="574">
        <v>6</v>
      </c>
      <c r="C652" s="574" t="s">
        <v>216</v>
      </c>
      <c r="D652" s="627">
        <v>1</v>
      </c>
      <c r="E652" s="619">
        <f>'6'!I61</f>
        <v>0</v>
      </c>
      <c r="F652" s="575" t="str">
        <f>'6'!I$60</f>
        <v>% of Units</v>
      </c>
      <c r="G652" s="575"/>
      <c r="I652" s="584" t="s">
        <v>30</v>
      </c>
    </row>
    <row r="653" spans="2:9" s="574" customFormat="1" x14ac:dyDescent="0.25">
      <c r="B653" s="574">
        <v>6</v>
      </c>
      <c r="C653" s="574" t="s">
        <v>216</v>
      </c>
      <c r="D653" s="627">
        <v>2</v>
      </c>
      <c r="E653" s="619">
        <f>'6'!I62</f>
        <v>0</v>
      </c>
      <c r="F653" s="575" t="str">
        <f>'6'!I$60</f>
        <v>% of Units</v>
      </c>
      <c r="G653" s="575"/>
      <c r="I653" s="584" t="s">
        <v>30</v>
      </c>
    </row>
    <row r="654" spans="2:9" s="574" customFormat="1" x14ac:dyDescent="0.25">
      <c r="B654" s="574">
        <v>6</v>
      </c>
      <c r="C654" s="574" t="s">
        <v>216</v>
      </c>
      <c r="D654" s="627">
        <v>3</v>
      </c>
      <c r="E654" s="619">
        <f>'6'!I63</f>
        <v>0</v>
      </c>
      <c r="F654" s="575" t="str">
        <f>'6'!I$60</f>
        <v>% of Units</v>
      </c>
      <c r="G654" s="575"/>
      <c r="I654" s="584" t="s">
        <v>30</v>
      </c>
    </row>
    <row r="655" spans="2:9" s="574" customFormat="1" x14ac:dyDescent="0.25">
      <c r="B655" s="574">
        <v>6</v>
      </c>
      <c r="C655" s="574" t="s">
        <v>216</v>
      </c>
      <c r="D655" s="627">
        <v>4</v>
      </c>
      <c r="E655" s="619">
        <f>'6'!I64</f>
        <v>0</v>
      </c>
      <c r="F655" s="575" t="str">
        <f>'6'!I$60</f>
        <v>% of Units</v>
      </c>
      <c r="G655" s="575"/>
      <c r="I655" s="584" t="s">
        <v>30</v>
      </c>
    </row>
    <row r="656" spans="2:9" s="574" customFormat="1" x14ac:dyDescent="0.25">
      <c r="B656" s="574">
        <v>6</v>
      </c>
      <c r="C656" s="574" t="s">
        <v>216</v>
      </c>
      <c r="D656" s="627">
        <v>5</v>
      </c>
      <c r="E656" s="619">
        <f>'6'!I65</f>
        <v>0</v>
      </c>
      <c r="F656" s="575" t="str">
        <f>'6'!I$60</f>
        <v>% of Units</v>
      </c>
      <c r="G656" s="575"/>
      <c r="I656" s="584" t="s">
        <v>30</v>
      </c>
    </row>
    <row r="657" spans="2:9" s="574" customFormat="1" x14ac:dyDescent="0.25">
      <c r="B657" s="574">
        <v>6</v>
      </c>
      <c r="C657" s="574" t="s">
        <v>216</v>
      </c>
      <c r="D657" s="627">
        <v>6</v>
      </c>
      <c r="E657" s="619">
        <f>'6'!I66</f>
        <v>0</v>
      </c>
      <c r="F657" s="575" t="str">
        <f>'6'!I$60</f>
        <v>% of Units</v>
      </c>
      <c r="G657" s="575"/>
      <c r="I657" s="584" t="s">
        <v>30</v>
      </c>
    </row>
    <row r="658" spans="2:9" s="574" customFormat="1" x14ac:dyDescent="0.25">
      <c r="B658" s="574">
        <v>6</v>
      </c>
      <c r="C658" s="574" t="s">
        <v>216</v>
      </c>
      <c r="D658" s="627">
        <v>7</v>
      </c>
      <c r="E658" s="619">
        <f>'6'!I67</f>
        <v>0</v>
      </c>
      <c r="F658" s="575" t="str">
        <f>'6'!I$60</f>
        <v>% of Units</v>
      </c>
      <c r="G658" s="575"/>
      <c r="I658" s="584" t="s">
        <v>30</v>
      </c>
    </row>
    <row r="659" spans="2:9" s="574" customFormat="1" x14ac:dyDescent="0.25">
      <c r="B659" s="574">
        <v>6</v>
      </c>
      <c r="C659" s="574" t="s">
        <v>216</v>
      </c>
      <c r="D659" s="627">
        <v>8</v>
      </c>
      <c r="E659" s="619">
        <f>'6'!I68</f>
        <v>0</v>
      </c>
      <c r="F659" s="575" t="str">
        <f>'6'!I$60</f>
        <v>% of Units</v>
      </c>
      <c r="G659" s="575"/>
      <c r="I659" s="584" t="s">
        <v>30</v>
      </c>
    </row>
    <row r="660" spans="2:9" s="574" customFormat="1" x14ac:dyDescent="0.25">
      <c r="B660" s="574">
        <v>6</v>
      </c>
      <c r="C660" s="574" t="s">
        <v>216</v>
      </c>
      <c r="D660" s="627">
        <v>9</v>
      </c>
      <c r="E660" s="619">
        <f>'6'!I69</f>
        <v>0</v>
      </c>
      <c r="F660" s="575" t="str">
        <f>'6'!I$60</f>
        <v>% of Units</v>
      </c>
      <c r="G660" s="575"/>
      <c r="I660" s="584" t="s">
        <v>30</v>
      </c>
    </row>
    <row r="661" spans="2:9" s="574" customFormat="1" x14ac:dyDescent="0.25">
      <c r="B661" s="574">
        <v>6</v>
      </c>
      <c r="C661" s="574" t="s">
        <v>216</v>
      </c>
      <c r="D661" s="627">
        <v>10</v>
      </c>
      <c r="E661" s="619">
        <f>'6'!I70</f>
        <v>0</v>
      </c>
      <c r="F661" s="575" t="str">
        <f>'6'!I$60</f>
        <v>% of Units</v>
      </c>
      <c r="G661" s="575"/>
      <c r="I661" s="584" t="s">
        <v>30</v>
      </c>
    </row>
    <row r="662" spans="2:9" s="574" customFormat="1" x14ac:dyDescent="0.25">
      <c r="B662" s="574">
        <v>6</v>
      </c>
      <c r="C662" s="574" t="s">
        <v>216</v>
      </c>
      <c r="D662" s="627">
        <v>1</v>
      </c>
      <c r="E662" s="620">
        <f>'6'!J61</f>
        <v>0</v>
      </c>
      <c r="F662" s="575" t="str">
        <f>'6'!J$60</f>
        <v>Monthly $ / Unit</v>
      </c>
      <c r="G662" s="575"/>
      <c r="I662" s="584" t="s">
        <v>30</v>
      </c>
    </row>
    <row r="663" spans="2:9" s="574" customFormat="1" x14ac:dyDescent="0.25">
      <c r="B663" s="574">
        <v>6</v>
      </c>
      <c r="C663" s="574" t="s">
        <v>216</v>
      </c>
      <c r="D663" s="627">
        <v>2</v>
      </c>
      <c r="E663" s="620">
        <f>'6'!J62</f>
        <v>0</v>
      </c>
      <c r="F663" s="575" t="str">
        <f>'6'!J$60</f>
        <v>Monthly $ / Unit</v>
      </c>
      <c r="G663" s="575"/>
      <c r="I663" s="584" t="s">
        <v>30</v>
      </c>
    </row>
    <row r="664" spans="2:9" s="574" customFormat="1" x14ac:dyDescent="0.25">
      <c r="B664" s="574">
        <v>6</v>
      </c>
      <c r="C664" s="574" t="s">
        <v>216</v>
      </c>
      <c r="D664" s="627">
        <v>3</v>
      </c>
      <c r="E664" s="620">
        <f>'6'!J63</f>
        <v>0</v>
      </c>
      <c r="F664" s="575" t="str">
        <f>'6'!J$60</f>
        <v>Monthly $ / Unit</v>
      </c>
      <c r="G664" s="575"/>
      <c r="I664" s="584" t="s">
        <v>30</v>
      </c>
    </row>
    <row r="665" spans="2:9" s="574" customFormat="1" x14ac:dyDescent="0.25">
      <c r="B665" s="574">
        <v>6</v>
      </c>
      <c r="C665" s="574" t="s">
        <v>216</v>
      </c>
      <c r="D665" s="627">
        <v>4</v>
      </c>
      <c r="E665" s="620">
        <f>'6'!J64</f>
        <v>0</v>
      </c>
      <c r="F665" s="575" t="str">
        <f>'6'!J$60</f>
        <v>Monthly $ / Unit</v>
      </c>
      <c r="G665" s="575"/>
      <c r="I665" s="584" t="s">
        <v>30</v>
      </c>
    </row>
    <row r="666" spans="2:9" s="574" customFormat="1" x14ac:dyDescent="0.25">
      <c r="B666" s="574">
        <v>6</v>
      </c>
      <c r="C666" s="574" t="s">
        <v>216</v>
      </c>
      <c r="D666" s="627">
        <v>5</v>
      </c>
      <c r="E666" s="620">
        <f>'6'!J65</f>
        <v>0</v>
      </c>
      <c r="F666" s="575" t="str">
        <f>'6'!J$60</f>
        <v>Monthly $ / Unit</v>
      </c>
      <c r="G666" s="575"/>
      <c r="I666" s="584" t="s">
        <v>30</v>
      </c>
    </row>
    <row r="667" spans="2:9" s="574" customFormat="1" x14ac:dyDescent="0.25">
      <c r="B667" s="574">
        <v>6</v>
      </c>
      <c r="C667" s="574" t="s">
        <v>216</v>
      </c>
      <c r="D667" s="627">
        <v>6</v>
      </c>
      <c r="E667" s="620">
        <f>'6'!J66</f>
        <v>0</v>
      </c>
      <c r="F667" s="575" t="str">
        <f>'6'!J$60</f>
        <v>Monthly $ / Unit</v>
      </c>
      <c r="G667" s="575"/>
      <c r="I667" s="584" t="s">
        <v>30</v>
      </c>
    </row>
    <row r="668" spans="2:9" s="574" customFormat="1" x14ac:dyDescent="0.25">
      <c r="B668" s="574">
        <v>6</v>
      </c>
      <c r="C668" s="574" t="s">
        <v>216</v>
      </c>
      <c r="D668" s="627">
        <v>7</v>
      </c>
      <c r="E668" s="620">
        <f>'6'!J67</f>
        <v>0</v>
      </c>
      <c r="F668" s="575" t="str">
        <f>'6'!J$60</f>
        <v>Monthly $ / Unit</v>
      </c>
      <c r="G668" s="575"/>
      <c r="I668" s="584" t="s">
        <v>30</v>
      </c>
    </row>
    <row r="669" spans="2:9" s="574" customFormat="1" x14ac:dyDescent="0.25">
      <c r="B669" s="574">
        <v>6</v>
      </c>
      <c r="C669" s="574" t="s">
        <v>216</v>
      </c>
      <c r="D669" s="627">
        <v>8</v>
      </c>
      <c r="E669" s="620">
        <f>'6'!J68</f>
        <v>0</v>
      </c>
      <c r="F669" s="575" t="str">
        <f>'6'!J$60</f>
        <v>Monthly $ / Unit</v>
      </c>
      <c r="G669" s="575"/>
      <c r="I669" s="584" t="s">
        <v>30</v>
      </c>
    </row>
    <row r="670" spans="2:9" s="574" customFormat="1" x14ac:dyDescent="0.25">
      <c r="B670" s="574">
        <v>6</v>
      </c>
      <c r="C670" s="574" t="s">
        <v>216</v>
      </c>
      <c r="D670" s="627">
        <v>9</v>
      </c>
      <c r="E670" s="620">
        <f>'6'!J69</f>
        <v>0</v>
      </c>
      <c r="F670" s="575" t="str">
        <f>'6'!J$60</f>
        <v>Monthly $ / Unit</v>
      </c>
      <c r="G670" s="575"/>
      <c r="I670" s="584" t="s">
        <v>30</v>
      </c>
    </row>
    <row r="671" spans="2:9" s="574" customFormat="1" x14ac:dyDescent="0.25">
      <c r="B671" s="574">
        <v>6</v>
      </c>
      <c r="C671" s="574" t="s">
        <v>216</v>
      </c>
      <c r="D671" s="627">
        <v>10</v>
      </c>
      <c r="E671" s="620">
        <f>'6'!J70</f>
        <v>0</v>
      </c>
      <c r="F671" s="575" t="str">
        <f>'6'!J$60</f>
        <v>Monthly $ / Unit</v>
      </c>
      <c r="G671" s="575"/>
      <c r="I671" s="584" t="s">
        <v>30</v>
      </c>
    </row>
    <row r="672" spans="2:9" s="574" customFormat="1" x14ac:dyDescent="0.25">
      <c r="B672" s="574">
        <v>6</v>
      </c>
      <c r="C672" s="574" t="s">
        <v>216</v>
      </c>
      <c r="D672" s="627">
        <v>1</v>
      </c>
      <c r="E672" s="620">
        <f>'6'!K61</f>
        <v>0</v>
      </c>
      <c r="F672" s="575" t="str">
        <f>'6'!K$60</f>
        <v>Annual $ / Unit</v>
      </c>
      <c r="G672" s="575"/>
      <c r="I672" s="584" t="s">
        <v>30</v>
      </c>
    </row>
    <row r="673" spans="2:10" s="574" customFormat="1" x14ac:dyDescent="0.25">
      <c r="B673" s="574">
        <v>6</v>
      </c>
      <c r="C673" s="574" t="s">
        <v>216</v>
      </c>
      <c r="D673" s="627">
        <v>2</v>
      </c>
      <c r="E673" s="620">
        <f>'6'!K62</f>
        <v>0</v>
      </c>
      <c r="F673" s="575" t="str">
        <f>'6'!K$60</f>
        <v>Annual $ / Unit</v>
      </c>
      <c r="G673" s="575"/>
      <c r="I673" s="584" t="s">
        <v>30</v>
      </c>
    </row>
    <row r="674" spans="2:10" s="574" customFormat="1" x14ac:dyDescent="0.25">
      <c r="B674" s="574">
        <v>6</v>
      </c>
      <c r="C674" s="574" t="s">
        <v>216</v>
      </c>
      <c r="D674" s="627">
        <v>3</v>
      </c>
      <c r="E674" s="620">
        <f>'6'!K63</f>
        <v>0</v>
      </c>
      <c r="F674" s="575" t="str">
        <f>'6'!K$60</f>
        <v>Annual $ / Unit</v>
      </c>
      <c r="G674" s="575"/>
      <c r="I674" s="584" t="s">
        <v>30</v>
      </c>
    </row>
    <row r="675" spans="2:10" s="574" customFormat="1" x14ac:dyDescent="0.25">
      <c r="B675" s="574">
        <v>6</v>
      </c>
      <c r="C675" s="574" t="s">
        <v>216</v>
      </c>
      <c r="D675" s="627">
        <v>4</v>
      </c>
      <c r="E675" s="620">
        <f>'6'!K64</f>
        <v>0</v>
      </c>
      <c r="F675" s="575" t="str">
        <f>'6'!K$60</f>
        <v>Annual $ / Unit</v>
      </c>
      <c r="G675" s="575"/>
      <c r="I675" s="584" t="s">
        <v>30</v>
      </c>
    </row>
    <row r="676" spans="2:10" s="574" customFormat="1" x14ac:dyDescent="0.25">
      <c r="B676" s="574">
        <v>6</v>
      </c>
      <c r="C676" s="574" t="s">
        <v>216</v>
      </c>
      <c r="D676" s="627">
        <v>5</v>
      </c>
      <c r="E676" s="620">
        <f>'6'!K65</f>
        <v>0</v>
      </c>
      <c r="F676" s="575" t="str">
        <f>'6'!K$60</f>
        <v>Annual $ / Unit</v>
      </c>
      <c r="G676" s="575"/>
      <c r="I676" s="584" t="s">
        <v>30</v>
      </c>
    </row>
    <row r="677" spans="2:10" s="574" customFormat="1" x14ac:dyDescent="0.25">
      <c r="B677" s="574">
        <v>6</v>
      </c>
      <c r="C677" s="574" t="s">
        <v>216</v>
      </c>
      <c r="D677" s="627">
        <v>6</v>
      </c>
      <c r="E677" s="620">
        <f>'6'!K66</f>
        <v>0</v>
      </c>
      <c r="F677" s="575" t="str">
        <f>'6'!K$60</f>
        <v>Annual $ / Unit</v>
      </c>
      <c r="G677" s="575"/>
      <c r="I677" s="584" t="s">
        <v>30</v>
      </c>
    </row>
    <row r="678" spans="2:10" s="574" customFormat="1" x14ac:dyDescent="0.25">
      <c r="B678" s="574">
        <v>6</v>
      </c>
      <c r="C678" s="574" t="s">
        <v>216</v>
      </c>
      <c r="D678" s="627">
        <v>7</v>
      </c>
      <c r="E678" s="620">
        <f>'6'!K67</f>
        <v>0</v>
      </c>
      <c r="F678" s="575" t="str">
        <f>'6'!K$60</f>
        <v>Annual $ / Unit</v>
      </c>
      <c r="G678" s="575"/>
      <c r="I678" s="584" t="s">
        <v>30</v>
      </c>
    </row>
    <row r="679" spans="2:10" s="574" customFormat="1" x14ac:dyDescent="0.25">
      <c r="B679" s="574">
        <v>6</v>
      </c>
      <c r="C679" s="574" t="s">
        <v>216</v>
      </c>
      <c r="D679" s="627">
        <v>8</v>
      </c>
      <c r="E679" s="620">
        <f>'6'!K68</f>
        <v>0</v>
      </c>
      <c r="F679" s="575" t="str">
        <f>'6'!K$60</f>
        <v>Annual $ / Unit</v>
      </c>
      <c r="G679" s="575"/>
      <c r="I679" s="584" t="s">
        <v>30</v>
      </c>
    </row>
    <row r="680" spans="2:10" s="574" customFormat="1" x14ac:dyDescent="0.25">
      <c r="B680" s="574">
        <v>6</v>
      </c>
      <c r="C680" s="574" t="s">
        <v>216</v>
      </c>
      <c r="D680" s="627">
        <v>9</v>
      </c>
      <c r="E680" s="620">
        <f>'6'!K69</f>
        <v>0</v>
      </c>
      <c r="F680" s="575" t="str">
        <f>'6'!K$60</f>
        <v>Annual $ / Unit</v>
      </c>
      <c r="G680" s="575"/>
      <c r="I680" s="584" t="s">
        <v>30</v>
      </c>
    </row>
    <row r="681" spans="2:10" s="574" customFormat="1" x14ac:dyDescent="0.25">
      <c r="B681" s="574">
        <v>6</v>
      </c>
      <c r="C681" s="574" t="s">
        <v>216</v>
      </c>
      <c r="D681" s="627">
        <v>10</v>
      </c>
      <c r="E681" s="620">
        <f>'6'!K70</f>
        <v>0</v>
      </c>
      <c r="F681" s="575" t="str">
        <f>'6'!K$60</f>
        <v>Annual $ / Unit</v>
      </c>
      <c r="G681" s="575"/>
      <c r="I681" s="584" t="s">
        <v>30</v>
      </c>
    </row>
    <row r="682" spans="2:10" s="574" customFormat="1" x14ac:dyDescent="0.25">
      <c r="B682" s="574">
        <v>6</v>
      </c>
      <c r="C682" s="574" t="s">
        <v>216</v>
      </c>
      <c r="E682" s="620">
        <f>'6'!G71</f>
        <v>0</v>
      </c>
      <c r="F682" s="575" t="str">
        <f>'6'!B71</f>
        <v>Totals:</v>
      </c>
      <c r="G682" s="575"/>
      <c r="I682" s="584" t="s">
        <v>30</v>
      </c>
    </row>
    <row r="683" spans="2:10" s="574" customFormat="1" x14ac:dyDescent="0.25">
      <c r="B683" s="574">
        <v>6</v>
      </c>
      <c r="C683" s="574" t="s">
        <v>216</v>
      </c>
      <c r="D683" s="627"/>
      <c r="E683" s="620">
        <f>'6'!J71</f>
        <v>0</v>
      </c>
      <c r="F683" s="575" t="str">
        <f>'6'!J60</f>
        <v>Monthly $ / Unit</v>
      </c>
      <c r="G683" s="575"/>
      <c r="I683" s="584" t="s">
        <v>30</v>
      </c>
    </row>
    <row r="684" spans="2:10" s="574" customFormat="1" x14ac:dyDescent="0.25">
      <c r="B684" s="574">
        <v>6</v>
      </c>
      <c r="C684" s="574" t="s">
        <v>216</v>
      </c>
      <c r="D684" s="627"/>
      <c r="E684" s="620">
        <f>'6'!K71</f>
        <v>0</v>
      </c>
      <c r="F684" s="575" t="str">
        <f>'6'!K60</f>
        <v>Annual $ / Unit</v>
      </c>
      <c r="G684" s="608" t="s">
        <v>1074</v>
      </c>
      <c r="I684" s="632" t="s">
        <v>31</v>
      </c>
      <c r="J684" s="574" t="s">
        <v>931</v>
      </c>
    </row>
    <row r="685" spans="2:10" s="574" customFormat="1" x14ac:dyDescent="0.25">
      <c r="B685" s="574">
        <v>7</v>
      </c>
      <c r="C685" s="574" t="s">
        <v>227</v>
      </c>
      <c r="E685" s="620">
        <f>'7'!G6</f>
        <v>0</v>
      </c>
      <c r="F685" s="575" t="str">
        <f>'7'!B6</f>
        <v>From Low Income Units</v>
      </c>
      <c r="G685" s="575"/>
      <c r="I685" s="584" t="s">
        <v>1060</v>
      </c>
    </row>
    <row r="686" spans="2:10" s="574" customFormat="1" x14ac:dyDescent="0.25">
      <c r="B686" s="574">
        <v>7</v>
      </c>
      <c r="C686" s="574" t="s">
        <v>227</v>
      </c>
      <c r="E686" s="620">
        <f>'7'!G7</f>
        <v>0</v>
      </c>
      <c r="F686" s="575" t="str">
        <f>'7'!B7</f>
        <v>From Market Rate Units</v>
      </c>
      <c r="G686" s="575"/>
      <c r="I686" s="584" t="s">
        <v>1060</v>
      </c>
    </row>
    <row r="687" spans="2:10" s="574" customFormat="1" x14ac:dyDescent="0.25">
      <c r="B687" s="574">
        <v>7</v>
      </c>
      <c r="C687" s="574" t="s">
        <v>227</v>
      </c>
      <c r="E687" s="620">
        <f>'7'!G8</f>
        <v>0</v>
      </c>
      <c r="F687" s="575" t="str">
        <f>'7'!B8</f>
        <v>Total Annual Rental Income</v>
      </c>
      <c r="G687" s="575"/>
      <c r="I687" s="584" t="s">
        <v>1060</v>
      </c>
    </row>
    <row r="688" spans="2:10" s="574" customFormat="1" x14ac:dyDescent="0.25">
      <c r="B688" s="574">
        <v>7</v>
      </c>
      <c r="C688" s="574" t="s">
        <v>227</v>
      </c>
      <c r="E688" s="620">
        <f>'7'!G9</f>
        <v>0</v>
      </c>
      <c r="F688" s="575" t="str">
        <f>'7'!B9</f>
        <v>Other Income</v>
      </c>
      <c r="G688" s="575"/>
      <c r="I688" s="584" t="s">
        <v>1060</v>
      </c>
    </row>
    <row r="689" spans="2:12" s="574" customFormat="1" x14ac:dyDescent="0.25">
      <c r="B689" s="574">
        <v>7</v>
      </c>
      <c r="C689" s="574" t="s">
        <v>227</v>
      </c>
      <c r="E689" s="622">
        <f>'7'!C11</f>
        <v>0</v>
      </c>
      <c r="F689" s="633" t="str">
        <f>'7'!B11</f>
        <v xml:space="preserve">                               *Vacancy%</v>
      </c>
      <c r="G689" s="575"/>
      <c r="I689" s="584" t="s">
        <v>31</v>
      </c>
    </row>
    <row r="690" spans="2:12" s="574" customFormat="1" x14ac:dyDescent="0.25">
      <c r="B690" s="574">
        <v>7</v>
      </c>
      <c r="C690" s="574" t="s">
        <v>227</v>
      </c>
      <c r="E690" s="620">
        <f>'7'!G11</f>
        <v>0</v>
      </c>
      <c r="F690" s="575" t="str">
        <f>'7'!E11</f>
        <v>Vacancy Allowance =</v>
      </c>
      <c r="G690" s="575"/>
      <c r="I690" s="584" t="s">
        <v>1060</v>
      </c>
    </row>
    <row r="691" spans="2:12" s="574" customFormat="1" x14ac:dyDescent="0.25">
      <c r="B691" s="574">
        <v>7</v>
      </c>
      <c r="C691" s="574" t="s">
        <v>227</v>
      </c>
      <c r="E691" s="620">
        <f>'7'!G12</f>
        <v>0</v>
      </c>
      <c r="F691" s="575" t="str">
        <f>'7'!E12</f>
        <v>Effective Gross Income (EGI) =</v>
      </c>
      <c r="G691" s="575"/>
      <c r="I691" s="584" t="s">
        <v>1060</v>
      </c>
    </row>
    <row r="692" spans="2:12" s="574" customFormat="1" x14ac:dyDescent="0.25">
      <c r="B692" s="574">
        <v>7</v>
      </c>
      <c r="C692" s="574" t="s">
        <v>231</v>
      </c>
      <c r="E692" s="634">
        <f>'7'!C15</f>
        <v>0</v>
      </c>
      <c r="F692" s="635" t="str">
        <f>'7'!B15</f>
        <v>Accounting/Audit</v>
      </c>
      <c r="G692" s="608" t="s">
        <v>1074</v>
      </c>
      <c r="H692" s="574" t="s">
        <v>1056</v>
      </c>
      <c r="I692" s="576" t="s">
        <v>31</v>
      </c>
      <c r="J692" s="574" t="str">
        <f>C692</f>
        <v>Administrative Expenses</v>
      </c>
      <c r="K692" s="574" t="str">
        <f t="shared" ref="K692:K702" si="10">IF(E692=0,"",E692)</f>
        <v/>
      </c>
      <c r="L692" s="579" t="s">
        <v>1085</v>
      </c>
    </row>
    <row r="693" spans="2:12" s="574" customFormat="1" x14ac:dyDescent="0.25">
      <c r="B693" s="574">
        <v>7</v>
      </c>
      <c r="C693" s="574" t="s">
        <v>231</v>
      </c>
      <c r="E693" s="634">
        <f>'7'!C16</f>
        <v>0</v>
      </c>
      <c r="F693" s="635" t="str">
        <f>'7'!B16</f>
        <v>Advertising</v>
      </c>
      <c r="G693" s="608" t="s">
        <v>1074</v>
      </c>
      <c r="H693" s="574" t="s">
        <v>1056</v>
      </c>
      <c r="I693" s="576" t="s">
        <v>31</v>
      </c>
      <c r="J693" s="574" t="str">
        <f t="shared" ref="J693:J703" si="11">C693</f>
        <v>Administrative Expenses</v>
      </c>
      <c r="K693" s="574" t="str">
        <f t="shared" si="10"/>
        <v/>
      </c>
      <c r="L693" s="579" t="s">
        <v>1085</v>
      </c>
    </row>
    <row r="694" spans="2:12" s="574" customFormat="1" x14ac:dyDescent="0.25">
      <c r="B694" s="574">
        <v>7</v>
      </c>
      <c r="C694" s="574" t="s">
        <v>231</v>
      </c>
      <c r="E694" s="634">
        <f>'7'!C17</f>
        <v>0</v>
      </c>
      <c r="F694" s="635" t="str">
        <f>'7'!B17</f>
        <v>Annual Compliance Fees</v>
      </c>
      <c r="G694" s="608" t="s">
        <v>1074</v>
      </c>
      <c r="H694" s="574" t="s">
        <v>1056</v>
      </c>
      <c r="I694" s="576" t="s">
        <v>31</v>
      </c>
      <c r="J694" s="574" t="str">
        <f t="shared" si="11"/>
        <v>Administrative Expenses</v>
      </c>
      <c r="K694" s="574" t="str">
        <f t="shared" si="10"/>
        <v/>
      </c>
      <c r="L694" s="579" t="s">
        <v>1085</v>
      </c>
    </row>
    <row r="695" spans="2:12" s="574" customFormat="1" x14ac:dyDescent="0.25">
      <c r="B695" s="574">
        <v>7</v>
      </c>
      <c r="C695" s="574" t="s">
        <v>231</v>
      </c>
      <c r="E695" s="634">
        <f>'7'!C18</f>
        <v>0</v>
      </c>
      <c r="F695" s="635" t="str">
        <f>'7'!B18</f>
        <v>Legal</v>
      </c>
      <c r="G695" s="608" t="s">
        <v>1074</v>
      </c>
      <c r="H695" s="574" t="s">
        <v>1056</v>
      </c>
      <c r="I695" s="576" t="s">
        <v>31</v>
      </c>
      <c r="J695" s="574" t="str">
        <f t="shared" si="11"/>
        <v>Administrative Expenses</v>
      </c>
      <c r="K695" s="574" t="str">
        <f t="shared" si="10"/>
        <v/>
      </c>
      <c r="L695" s="579" t="s">
        <v>1085</v>
      </c>
    </row>
    <row r="696" spans="2:12" s="574" customFormat="1" x14ac:dyDescent="0.25">
      <c r="B696" s="574">
        <v>7</v>
      </c>
      <c r="C696" s="574" t="s">
        <v>231</v>
      </c>
      <c r="E696" s="634">
        <f>'7'!C19</f>
        <v>0</v>
      </c>
      <c r="F696" s="635" t="str">
        <f>'7'!B19</f>
        <v>Licenses and Permits</v>
      </c>
      <c r="G696" s="608" t="s">
        <v>1074</v>
      </c>
      <c r="H696" s="574" t="s">
        <v>1056</v>
      </c>
      <c r="I696" s="576" t="s">
        <v>31</v>
      </c>
      <c r="J696" s="574" t="str">
        <f t="shared" si="11"/>
        <v>Administrative Expenses</v>
      </c>
      <c r="K696" s="574" t="str">
        <f t="shared" si="10"/>
        <v/>
      </c>
      <c r="L696" s="579" t="s">
        <v>1085</v>
      </c>
    </row>
    <row r="697" spans="2:12" s="574" customFormat="1" x14ac:dyDescent="0.25">
      <c r="B697" s="574">
        <v>7</v>
      </c>
      <c r="C697" s="574" t="s">
        <v>231</v>
      </c>
      <c r="E697" s="634">
        <f>'7'!C20</f>
        <v>0</v>
      </c>
      <c r="F697" s="635" t="str">
        <f>'7'!B20</f>
        <v>Management Fees</v>
      </c>
      <c r="G697" s="608" t="s">
        <v>1074</v>
      </c>
      <c r="H697" s="574" t="s">
        <v>1056</v>
      </c>
      <c r="I697" s="576" t="s">
        <v>31</v>
      </c>
      <c r="J697" s="574" t="str">
        <f t="shared" si="11"/>
        <v>Administrative Expenses</v>
      </c>
      <c r="K697" s="574" t="str">
        <f t="shared" si="10"/>
        <v/>
      </c>
      <c r="L697" s="579" t="s">
        <v>1085</v>
      </c>
    </row>
    <row r="698" spans="2:12" s="574" customFormat="1" x14ac:dyDescent="0.25">
      <c r="B698" s="574">
        <v>7</v>
      </c>
      <c r="C698" s="574" t="s">
        <v>231</v>
      </c>
      <c r="E698" s="634">
        <f>'7'!C21</f>
        <v>0</v>
      </c>
      <c r="F698" s="635" t="str">
        <f>'7'!B21</f>
        <v>Management Payroll</v>
      </c>
      <c r="G698" s="608" t="s">
        <v>1074</v>
      </c>
      <c r="H698" s="574" t="s">
        <v>1056</v>
      </c>
      <c r="I698" s="576" t="s">
        <v>31</v>
      </c>
      <c r="J698" s="574" t="str">
        <f t="shared" si="11"/>
        <v>Administrative Expenses</v>
      </c>
      <c r="K698" s="574" t="str">
        <f t="shared" si="10"/>
        <v/>
      </c>
      <c r="L698" s="579" t="s">
        <v>1085</v>
      </c>
    </row>
    <row r="699" spans="2:12" s="574" customFormat="1" x14ac:dyDescent="0.25">
      <c r="B699" s="574">
        <v>7</v>
      </c>
      <c r="C699" s="574" t="s">
        <v>231</v>
      </c>
      <c r="E699" s="634">
        <f>'7'!C22</f>
        <v>0</v>
      </c>
      <c r="F699" s="635" t="str">
        <f>'7'!B22</f>
        <v>Management Payroll Taxes</v>
      </c>
      <c r="G699" s="608" t="s">
        <v>1074</v>
      </c>
      <c r="H699" s="574" t="s">
        <v>1056</v>
      </c>
      <c r="I699" s="576" t="s">
        <v>31</v>
      </c>
      <c r="J699" s="574" t="str">
        <f t="shared" si="11"/>
        <v>Administrative Expenses</v>
      </c>
      <c r="K699" s="574" t="str">
        <f t="shared" si="10"/>
        <v/>
      </c>
      <c r="L699" s="579" t="s">
        <v>1085</v>
      </c>
    </row>
    <row r="700" spans="2:12" s="574" customFormat="1" x14ac:dyDescent="0.25">
      <c r="B700" s="574">
        <v>7</v>
      </c>
      <c r="C700" s="574" t="s">
        <v>231</v>
      </c>
      <c r="E700" s="634">
        <f>'7'!C23</f>
        <v>0</v>
      </c>
      <c r="F700" s="635" t="str">
        <f>'7'!B23</f>
        <v>Telephone</v>
      </c>
      <c r="G700" s="608" t="s">
        <v>1074</v>
      </c>
      <c r="H700" s="574" t="s">
        <v>1056</v>
      </c>
      <c r="I700" s="576" t="s">
        <v>31</v>
      </c>
      <c r="J700" s="574" t="str">
        <f t="shared" si="11"/>
        <v>Administrative Expenses</v>
      </c>
      <c r="K700" s="574" t="str">
        <f t="shared" si="10"/>
        <v/>
      </c>
      <c r="L700" s="579" t="s">
        <v>1085</v>
      </c>
    </row>
    <row r="701" spans="2:12" s="574" customFormat="1" x14ac:dyDescent="0.25">
      <c r="B701" s="574">
        <v>7</v>
      </c>
      <c r="C701" s="574" t="s">
        <v>231</v>
      </c>
      <c r="E701" s="634">
        <f>'7'!C24</f>
        <v>0</v>
      </c>
      <c r="F701" s="635" t="str">
        <f>'7'!B24</f>
        <v>Office Supplies</v>
      </c>
      <c r="G701" s="608" t="s">
        <v>1074</v>
      </c>
      <c r="H701" s="574" t="s">
        <v>1056</v>
      </c>
      <c r="I701" s="576" t="s">
        <v>31</v>
      </c>
      <c r="J701" s="574" t="str">
        <f t="shared" si="11"/>
        <v>Administrative Expenses</v>
      </c>
      <c r="K701" s="574" t="str">
        <f t="shared" si="10"/>
        <v/>
      </c>
      <c r="L701" s="579" t="s">
        <v>1085</v>
      </c>
    </row>
    <row r="702" spans="2:12" s="574" customFormat="1" x14ac:dyDescent="0.25">
      <c r="B702" s="574">
        <v>7</v>
      </c>
      <c r="C702" s="574" t="s">
        <v>231</v>
      </c>
      <c r="E702" s="634">
        <f>'7'!C25</f>
        <v>0</v>
      </c>
      <c r="F702" s="635" t="str">
        <f>'7'!B25</f>
        <v>Other Admin. Expenses (7-A)</v>
      </c>
      <c r="G702" s="608" t="s">
        <v>1074</v>
      </c>
      <c r="H702" s="574" t="s">
        <v>1056</v>
      </c>
      <c r="I702" s="576" t="s">
        <v>31</v>
      </c>
      <c r="J702" s="574" t="str">
        <f t="shared" si="11"/>
        <v>Administrative Expenses</v>
      </c>
      <c r="K702" s="574" t="str">
        <f t="shared" si="10"/>
        <v/>
      </c>
      <c r="L702" s="579" t="s">
        <v>1085</v>
      </c>
    </row>
    <row r="703" spans="2:12" s="574" customFormat="1" x14ac:dyDescent="0.25">
      <c r="B703" s="574">
        <v>7</v>
      </c>
      <c r="C703" s="574" t="s">
        <v>231</v>
      </c>
      <c r="E703" s="634">
        <f>'7'!C26</f>
        <v>0</v>
      </c>
      <c r="F703" s="635" t="str">
        <f>'7'!B26</f>
        <v>Total Administrative</v>
      </c>
      <c r="G703" s="575"/>
      <c r="H703" s="574" t="s">
        <v>1059</v>
      </c>
      <c r="I703" s="576" t="s">
        <v>1060</v>
      </c>
      <c r="J703" s="574" t="str">
        <f t="shared" si="11"/>
        <v>Administrative Expenses</v>
      </c>
    </row>
    <row r="704" spans="2:12" s="574" customFormat="1" x14ac:dyDescent="0.25">
      <c r="B704" s="574">
        <v>7</v>
      </c>
      <c r="C704" s="574" t="s">
        <v>231</v>
      </c>
      <c r="E704" s="622" t="e">
        <f>'7'!C27</f>
        <v>#DIV/0!</v>
      </c>
      <c r="F704" s="635" t="str">
        <f>'7'!B27</f>
        <v>Percent of EGI</v>
      </c>
      <c r="G704" s="575"/>
      <c r="I704" s="584" t="s">
        <v>30</v>
      </c>
    </row>
    <row r="705" spans="2:12" s="574" customFormat="1" x14ac:dyDescent="0.25">
      <c r="B705" s="574">
        <v>7</v>
      </c>
      <c r="C705" s="574" t="s">
        <v>232</v>
      </c>
      <c r="E705" s="634">
        <f>'7'!C31</f>
        <v>0</v>
      </c>
      <c r="F705" s="635" t="str">
        <f>'7'!B31</f>
        <v>Fuel</v>
      </c>
      <c r="G705" s="608" t="s">
        <v>1074</v>
      </c>
      <c r="I705" s="576" t="s">
        <v>31</v>
      </c>
      <c r="J705" s="574" t="str">
        <f t="shared" ref="J705:J712" si="12">C705</f>
        <v>Operating Expenses</v>
      </c>
      <c r="K705" s="574" t="str">
        <f t="shared" ref="K705:K711" si="13">IF(E705=0,"",E705)</f>
        <v/>
      </c>
      <c r="L705" s="579" t="s">
        <v>1085</v>
      </c>
    </row>
    <row r="706" spans="2:12" s="574" customFormat="1" x14ac:dyDescent="0.25">
      <c r="B706" s="574">
        <v>7</v>
      </c>
      <c r="C706" s="574" t="s">
        <v>232</v>
      </c>
      <c r="E706" s="634">
        <f>'7'!C32</f>
        <v>0</v>
      </c>
      <c r="F706" s="635" t="str">
        <f>'7'!B32</f>
        <v>Electrical</v>
      </c>
      <c r="G706" s="608" t="s">
        <v>1074</v>
      </c>
      <c r="I706" s="576" t="s">
        <v>31</v>
      </c>
      <c r="J706" s="574" t="str">
        <f t="shared" si="12"/>
        <v>Operating Expenses</v>
      </c>
      <c r="K706" s="574" t="str">
        <f t="shared" si="13"/>
        <v/>
      </c>
      <c r="L706" s="579" t="s">
        <v>1085</v>
      </c>
    </row>
    <row r="707" spans="2:12" s="574" customFormat="1" x14ac:dyDescent="0.25">
      <c r="B707" s="574">
        <v>7</v>
      </c>
      <c r="C707" s="574" t="s">
        <v>232</v>
      </c>
      <c r="E707" s="634">
        <f>'7'!C33</f>
        <v>0</v>
      </c>
      <c r="F707" s="635" t="str">
        <f>'7'!B33</f>
        <v>Water and Sewer</v>
      </c>
      <c r="G707" s="608" t="s">
        <v>1074</v>
      </c>
      <c r="I707" s="576" t="s">
        <v>31</v>
      </c>
      <c r="J707" s="574" t="str">
        <f t="shared" si="12"/>
        <v>Operating Expenses</v>
      </c>
      <c r="K707" s="574" t="str">
        <f t="shared" si="13"/>
        <v/>
      </c>
      <c r="L707" s="579" t="s">
        <v>1085</v>
      </c>
    </row>
    <row r="708" spans="2:12" s="574" customFormat="1" x14ac:dyDescent="0.25">
      <c r="B708" s="574">
        <v>7</v>
      </c>
      <c r="C708" s="574" t="s">
        <v>232</v>
      </c>
      <c r="E708" s="634">
        <f>'7'!C34</f>
        <v>0</v>
      </c>
      <c r="F708" s="635" t="str">
        <f>'7'!B34</f>
        <v>Natural gas</v>
      </c>
      <c r="G708" s="608" t="s">
        <v>1074</v>
      </c>
      <c r="I708" s="576" t="s">
        <v>31</v>
      </c>
      <c r="J708" s="574" t="str">
        <f t="shared" si="12"/>
        <v>Operating Expenses</v>
      </c>
      <c r="K708" s="574" t="str">
        <f t="shared" si="13"/>
        <v/>
      </c>
      <c r="L708" s="579" t="s">
        <v>1085</v>
      </c>
    </row>
    <row r="709" spans="2:12" s="574" customFormat="1" x14ac:dyDescent="0.25">
      <c r="B709" s="574">
        <v>7</v>
      </c>
      <c r="C709" s="574" t="s">
        <v>232</v>
      </c>
      <c r="E709" s="634">
        <f>'7'!C35</f>
        <v>0</v>
      </c>
      <c r="F709" s="635" t="str">
        <f>'7'!B35</f>
        <v>Trash</v>
      </c>
      <c r="G709" s="608" t="s">
        <v>1074</v>
      </c>
      <c r="I709" s="576" t="s">
        <v>31</v>
      </c>
      <c r="J709" s="574" t="str">
        <f t="shared" si="12"/>
        <v>Operating Expenses</v>
      </c>
      <c r="K709" s="574" t="str">
        <f t="shared" si="13"/>
        <v/>
      </c>
      <c r="L709" s="579" t="s">
        <v>1085</v>
      </c>
    </row>
    <row r="710" spans="2:12" s="574" customFormat="1" x14ac:dyDescent="0.25">
      <c r="B710" s="574">
        <v>7</v>
      </c>
      <c r="C710" s="574" t="s">
        <v>232</v>
      </c>
      <c r="E710" s="634">
        <f>'7'!C36</f>
        <v>0</v>
      </c>
      <c r="F710" s="635" t="str">
        <f>'7'!B36</f>
        <v>Security</v>
      </c>
      <c r="G710" s="608" t="s">
        <v>1074</v>
      </c>
      <c r="I710" s="576" t="s">
        <v>31</v>
      </c>
      <c r="J710" s="574" t="str">
        <f t="shared" si="12"/>
        <v>Operating Expenses</v>
      </c>
      <c r="K710" s="574" t="str">
        <f t="shared" si="13"/>
        <v/>
      </c>
      <c r="L710" s="579" t="s">
        <v>1085</v>
      </c>
    </row>
    <row r="711" spans="2:12" s="574" customFormat="1" x14ac:dyDescent="0.25">
      <c r="B711" s="574">
        <v>7</v>
      </c>
      <c r="C711" s="574" t="s">
        <v>232</v>
      </c>
      <c r="E711" s="634">
        <f>'7'!C37</f>
        <v>0</v>
      </c>
      <c r="F711" s="635" t="str">
        <f>'7'!B37</f>
        <v>Other Operating (7-A)</v>
      </c>
      <c r="G711" s="608" t="s">
        <v>1074</v>
      </c>
      <c r="I711" s="576" t="s">
        <v>31</v>
      </c>
      <c r="J711" s="574" t="str">
        <f t="shared" si="12"/>
        <v>Operating Expenses</v>
      </c>
      <c r="K711" s="574" t="str">
        <f t="shared" si="13"/>
        <v/>
      </c>
      <c r="L711" s="579" t="s">
        <v>1085</v>
      </c>
    </row>
    <row r="712" spans="2:12" s="574" customFormat="1" x14ac:dyDescent="0.25">
      <c r="B712" s="574">
        <v>7</v>
      </c>
      <c r="C712" s="574" t="s">
        <v>232</v>
      </c>
      <c r="E712" s="634">
        <f>'7'!C38</f>
        <v>0</v>
      </c>
      <c r="F712" s="635" t="str">
        <f>'7'!B38</f>
        <v>Total Operating</v>
      </c>
      <c r="G712" s="575"/>
      <c r="H712" s="574" t="s">
        <v>1059</v>
      </c>
      <c r="I712" s="576" t="s">
        <v>1060</v>
      </c>
      <c r="J712" s="574" t="str">
        <f t="shared" si="12"/>
        <v>Operating Expenses</v>
      </c>
    </row>
    <row r="713" spans="2:12" s="574" customFormat="1" x14ac:dyDescent="0.25">
      <c r="B713" s="574">
        <v>7</v>
      </c>
      <c r="C713" s="574" t="s">
        <v>232</v>
      </c>
      <c r="E713" s="622" t="e">
        <f>'7'!C39</f>
        <v>#DIV/0!</v>
      </c>
      <c r="F713" s="635" t="str">
        <f>'7'!B39</f>
        <v>Percent of EGI</v>
      </c>
      <c r="G713" s="575"/>
      <c r="I713" s="584" t="s">
        <v>30</v>
      </c>
    </row>
    <row r="714" spans="2:12" s="574" customFormat="1" x14ac:dyDescent="0.25">
      <c r="B714" s="574">
        <v>7</v>
      </c>
      <c r="C714" s="574" t="s">
        <v>234</v>
      </c>
      <c r="E714" s="634">
        <f>'7'!G15</f>
        <v>0</v>
      </c>
      <c r="F714" s="635" t="str">
        <f>'7'!F15</f>
        <v>Clubhouse Maintenance</v>
      </c>
      <c r="G714" s="608" t="s">
        <v>1074</v>
      </c>
      <c r="H714" s="574" t="s">
        <v>1056</v>
      </c>
      <c r="I714" s="576" t="s">
        <v>31</v>
      </c>
      <c r="J714" s="574" t="str">
        <f t="shared" ref="J714:J726" si="14">C714</f>
        <v>Maintenance Expenses</v>
      </c>
      <c r="K714" s="574" t="str">
        <f t="shared" ref="K714:K725" si="15">IF(E714=0,"",E714)</f>
        <v/>
      </c>
      <c r="L714" s="579" t="s">
        <v>1085</v>
      </c>
    </row>
    <row r="715" spans="2:12" s="574" customFormat="1" x14ac:dyDescent="0.25">
      <c r="B715" s="574">
        <v>7</v>
      </c>
      <c r="C715" s="574" t="s">
        <v>234</v>
      </c>
      <c r="E715" s="634">
        <f>'7'!G16</f>
        <v>0</v>
      </c>
      <c r="F715" s="635" t="str">
        <f>'7'!F16</f>
        <v>Decorating</v>
      </c>
      <c r="G715" s="608" t="s">
        <v>1074</v>
      </c>
      <c r="H715" s="574" t="s">
        <v>1056</v>
      </c>
      <c r="I715" s="576" t="s">
        <v>31</v>
      </c>
      <c r="J715" s="574" t="str">
        <f t="shared" si="14"/>
        <v>Maintenance Expenses</v>
      </c>
      <c r="K715" s="574" t="str">
        <f t="shared" si="15"/>
        <v/>
      </c>
      <c r="L715" s="579" t="s">
        <v>1085</v>
      </c>
    </row>
    <row r="716" spans="2:12" s="574" customFormat="1" x14ac:dyDescent="0.25">
      <c r="B716" s="574">
        <v>7</v>
      </c>
      <c r="C716" s="574" t="s">
        <v>234</v>
      </c>
      <c r="E716" s="634">
        <f>'7'!G17</f>
        <v>0</v>
      </c>
      <c r="F716" s="635" t="str">
        <f>'7'!F17</f>
        <v>Elevator</v>
      </c>
      <c r="G716" s="608" t="s">
        <v>1074</v>
      </c>
      <c r="H716" s="574" t="s">
        <v>1056</v>
      </c>
      <c r="I716" s="576" t="s">
        <v>31</v>
      </c>
      <c r="J716" s="574" t="str">
        <f t="shared" si="14"/>
        <v>Maintenance Expenses</v>
      </c>
      <c r="K716" s="574" t="str">
        <f t="shared" si="15"/>
        <v/>
      </c>
      <c r="L716" s="579" t="s">
        <v>1085</v>
      </c>
    </row>
    <row r="717" spans="2:12" s="574" customFormat="1" x14ac:dyDescent="0.25">
      <c r="B717" s="574">
        <v>7</v>
      </c>
      <c r="C717" s="574" t="s">
        <v>234</v>
      </c>
      <c r="E717" s="634">
        <f>'7'!G18</f>
        <v>0</v>
      </c>
      <c r="F717" s="635" t="str">
        <f>'7'!F18</f>
        <v>Extermination</v>
      </c>
      <c r="G717" s="608" t="s">
        <v>1074</v>
      </c>
      <c r="H717" s="574" t="s">
        <v>1056</v>
      </c>
      <c r="I717" s="576" t="s">
        <v>31</v>
      </c>
      <c r="J717" s="574" t="str">
        <f t="shared" si="14"/>
        <v>Maintenance Expenses</v>
      </c>
      <c r="K717" s="574" t="str">
        <f t="shared" si="15"/>
        <v/>
      </c>
      <c r="L717" s="579" t="s">
        <v>1085</v>
      </c>
    </row>
    <row r="718" spans="2:12" s="574" customFormat="1" x14ac:dyDescent="0.25">
      <c r="B718" s="574">
        <v>7</v>
      </c>
      <c r="C718" s="574" t="s">
        <v>234</v>
      </c>
      <c r="E718" s="634">
        <f>'7'!G19</f>
        <v>0</v>
      </c>
      <c r="F718" s="635" t="str">
        <f>'7'!F19</f>
        <v>Landscaping</v>
      </c>
      <c r="G718" s="608" t="s">
        <v>1074</v>
      </c>
      <c r="H718" s="574" t="s">
        <v>1056</v>
      </c>
      <c r="I718" s="576" t="s">
        <v>31</v>
      </c>
      <c r="J718" s="574" t="str">
        <f t="shared" si="14"/>
        <v>Maintenance Expenses</v>
      </c>
      <c r="K718" s="574" t="str">
        <f t="shared" si="15"/>
        <v/>
      </c>
      <c r="L718" s="579" t="s">
        <v>1085</v>
      </c>
    </row>
    <row r="719" spans="2:12" s="574" customFormat="1" x14ac:dyDescent="0.25">
      <c r="B719" s="574">
        <v>7</v>
      </c>
      <c r="C719" s="574" t="s">
        <v>234</v>
      </c>
      <c r="E719" s="634">
        <f>'7'!G20</f>
        <v>0</v>
      </c>
      <c r="F719" s="635" t="str">
        <f>'7'!F20</f>
        <v>Maintenance Payroll</v>
      </c>
      <c r="G719" s="608" t="s">
        <v>1074</v>
      </c>
      <c r="H719" s="574" t="s">
        <v>1056</v>
      </c>
      <c r="I719" s="576" t="s">
        <v>31</v>
      </c>
      <c r="J719" s="574" t="str">
        <f t="shared" si="14"/>
        <v>Maintenance Expenses</v>
      </c>
      <c r="K719" s="574" t="str">
        <f t="shared" si="15"/>
        <v/>
      </c>
      <c r="L719" s="579" t="s">
        <v>1085</v>
      </c>
    </row>
    <row r="720" spans="2:12" s="574" customFormat="1" x14ac:dyDescent="0.25">
      <c r="B720" s="574">
        <v>7</v>
      </c>
      <c r="C720" s="574" t="s">
        <v>234</v>
      </c>
      <c r="E720" s="634">
        <f>'7'!G21</f>
        <v>0</v>
      </c>
      <c r="F720" s="635" t="str">
        <f>'7'!F21</f>
        <v>Maintenance Payroll Taxes</v>
      </c>
      <c r="G720" s="608" t="s">
        <v>1074</v>
      </c>
      <c r="H720" s="574" t="s">
        <v>1056</v>
      </c>
      <c r="I720" s="576" t="s">
        <v>31</v>
      </c>
      <c r="J720" s="574" t="str">
        <f t="shared" si="14"/>
        <v>Maintenance Expenses</v>
      </c>
      <c r="K720" s="574" t="str">
        <f t="shared" si="15"/>
        <v/>
      </c>
      <c r="L720" s="579" t="s">
        <v>1085</v>
      </c>
    </row>
    <row r="721" spans="2:12" s="574" customFormat="1" x14ac:dyDescent="0.25">
      <c r="B721" s="574">
        <v>7</v>
      </c>
      <c r="C721" s="574" t="s">
        <v>234</v>
      </c>
      <c r="E721" s="634">
        <f>'7'!G22</f>
        <v>0</v>
      </c>
      <c r="F721" s="635" t="str">
        <f>'7'!F22</f>
        <v>Parking Lot Maintenance</v>
      </c>
      <c r="G721" s="608" t="s">
        <v>1074</v>
      </c>
      <c r="H721" s="574" t="s">
        <v>1056</v>
      </c>
      <c r="I721" s="576" t="s">
        <v>31</v>
      </c>
      <c r="J721" s="574" t="str">
        <f t="shared" si="14"/>
        <v>Maintenance Expenses</v>
      </c>
      <c r="K721" s="574" t="str">
        <f t="shared" si="15"/>
        <v/>
      </c>
      <c r="L721" s="579" t="s">
        <v>1085</v>
      </c>
    </row>
    <row r="722" spans="2:12" s="574" customFormat="1" x14ac:dyDescent="0.25">
      <c r="B722" s="574">
        <v>7</v>
      </c>
      <c r="C722" s="574" t="s">
        <v>234</v>
      </c>
      <c r="E722" s="634">
        <f>'7'!G23</f>
        <v>0</v>
      </c>
      <c r="F722" s="635" t="str">
        <f>'7'!F23</f>
        <v>Repairs</v>
      </c>
      <c r="G722" s="608" t="s">
        <v>1074</v>
      </c>
      <c r="I722" s="576" t="s">
        <v>31</v>
      </c>
      <c r="J722" s="574" t="str">
        <f t="shared" si="14"/>
        <v>Maintenance Expenses</v>
      </c>
      <c r="L722" s="579"/>
    </row>
    <row r="723" spans="2:12" s="574" customFormat="1" x14ac:dyDescent="0.25">
      <c r="B723" s="574">
        <v>7</v>
      </c>
      <c r="C723" s="574" t="s">
        <v>234</v>
      </c>
      <c r="E723" s="634">
        <f>'7'!G24</f>
        <v>0</v>
      </c>
      <c r="F723" s="635" t="str">
        <f>'7'!F24</f>
        <v>Supplies</v>
      </c>
      <c r="G723" s="608" t="s">
        <v>1074</v>
      </c>
      <c r="H723" s="574" t="s">
        <v>1056</v>
      </c>
      <c r="I723" s="576" t="s">
        <v>31</v>
      </c>
      <c r="J723" s="574" t="str">
        <f t="shared" si="14"/>
        <v>Maintenance Expenses</v>
      </c>
      <c r="K723" s="574" t="str">
        <f t="shared" si="15"/>
        <v/>
      </c>
      <c r="L723" s="579" t="s">
        <v>1085</v>
      </c>
    </row>
    <row r="724" spans="2:12" s="574" customFormat="1" x14ac:dyDescent="0.25">
      <c r="B724" s="574">
        <v>7</v>
      </c>
      <c r="C724" s="574" t="s">
        <v>234</v>
      </c>
      <c r="E724" s="634">
        <f>'7'!G25</f>
        <v>0</v>
      </c>
      <c r="F724" s="635" t="str">
        <f>'7'!F25</f>
        <v>Pool Maintenance</v>
      </c>
      <c r="G724" s="608" t="s">
        <v>1074</v>
      </c>
      <c r="H724" s="574" t="s">
        <v>1056</v>
      </c>
      <c r="I724" s="576" t="s">
        <v>31</v>
      </c>
      <c r="J724" s="574" t="str">
        <f t="shared" si="14"/>
        <v>Maintenance Expenses</v>
      </c>
      <c r="K724" s="574" t="str">
        <f t="shared" si="15"/>
        <v/>
      </c>
      <c r="L724" s="579" t="s">
        <v>1085</v>
      </c>
    </row>
    <row r="725" spans="2:12" s="574" customFormat="1" x14ac:dyDescent="0.25">
      <c r="B725" s="574">
        <v>7</v>
      </c>
      <c r="C725" s="574" t="s">
        <v>234</v>
      </c>
      <c r="E725" s="634">
        <f>'7'!G26</f>
        <v>0</v>
      </c>
      <c r="F725" s="635" t="str">
        <f>'7'!F26</f>
        <v>Other Maintenance (7-A)</v>
      </c>
      <c r="G725" s="608" t="s">
        <v>1074</v>
      </c>
      <c r="H725" s="574" t="s">
        <v>1056</v>
      </c>
      <c r="I725" s="576" t="s">
        <v>31</v>
      </c>
      <c r="J725" s="574" t="str">
        <f t="shared" si="14"/>
        <v>Maintenance Expenses</v>
      </c>
      <c r="K725" s="574" t="str">
        <f t="shared" si="15"/>
        <v/>
      </c>
      <c r="L725" s="579" t="s">
        <v>1085</v>
      </c>
    </row>
    <row r="726" spans="2:12" s="574" customFormat="1" x14ac:dyDescent="0.25">
      <c r="B726" s="574">
        <v>7</v>
      </c>
      <c r="C726" s="574" t="s">
        <v>234</v>
      </c>
      <c r="E726" s="634">
        <f>'7'!G27</f>
        <v>0</v>
      </c>
      <c r="F726" s="635" t="str">
        <f>'7'!F27</f>
        <v>Total Maintenance</v>
      </c>
      <c r="G726" s="575"/>
      <c r="H726" s="574" t="s">
        <v>1059</v>
      </c>
      <c r="I726" s="576" t="s">
        <v>1060</v>
      </c>
      <c r="J726" s="574" t="str">
        <f t="shared" si="14"/>
        <v>Maintenance Expenses</v>
      </c>
    </row>
    <row r="727" spans="2:12" s="574" customFormat="1" x14ac:dyDescent="0.25">
      <c r="B727" s="574">
        <v>7</v>
      </c>
      <c r="C727" s="574" t="s">
        <v>234</v>
      </c>
      <c r="E727" s="622" t="e">
        <f>'7'!G28</f>
        <v>#DIV/0!</v>
      </c>
      <c r="F727" s="635" t="str">
        <f>'7'!F28</f>
        <v>Percent of EGI</v>
      </c>
      <c r="G727" s="575"/>
      <c r="I727" s="584" t="s">
        <v>30</v>
      </c>
    </row>
    <row r="728" spans="2:12" s="574" customFormat="1" x14ac:dyDescent="0.25">
      <c r="B728" s="574">
        <v>7</v>
      </c>
      <c r="C728" s="574" t="s">
        <v>1000</v>
      </c>
      <c r="E728" s="634">
        <f>'7'!G31</f>
        <v>0</v>
      </c>
      <c r="F728" s="635" t="str">
        <f>'7'!F31</f>
        <v>Insurance</v>
      </c>
      <c r="G728" s="608" t="s">
        <v>1074</v>
      </c>
      <c r="H728" s="574" t="s">
        <v>1056</v>
      </c>
      <c r="I728" s="576" t="s">
        <v>31</v>
      </c>
      <c r="J728" s="574" t="str">
        <f t="shared" ref="J728:J731" si="16">C728</f>
        <v>Fixed Expenses</v>
      </c>
      <c r="K728" s="574" t="str">
        <f>IF(E728=0,"",E728)</f>
        <v/>
      </c>
      <c r="L728" s="579" t="s">
        <v>1085</v>
      </c>
    </row>
    <row r="729" spans="2:12" s="574" customFormat="1" x14ac:dyDescent="0.25">
      <c r="B729" s="574">
        <v>7</v>
      </c>
      <c r="C729" s="574" t="s">
        <v>1000</v>
      </c>
      <c r="E729" s="634">
        <f>'7'!G32</f>
        <v>0</v>
      </c>
      <c r="F729" s="635" t="str">
        <f>'7'!F32</f>
        <v>Real Estate Taxes</v>
      </c>
      <c r="G729" s="608" t="s">
        <v>1074</v>
      </c>
      <c r="H729" s="574" t="s">
        <v>1056</v>
      </c>
      <c r="I729" s="576" t="s">
        <v>31</v>
      </c>
      <c r="J729" s="574" t="str">
        <f t="shared" si="16"/>
        <v>Fixed Expenses</v>
      </c>
      <c r="K729" s="574" t="str">
        <f>IF(E729=0,"",E729)</f>
        <v/>
      </c>
      <c r="L729" s="579" t="s">
        <v>1085</v>
      </c>
    </row>
    <row r="730" spans="2:12" s="574" customFormat="1" x14ac:dyDescent="0.25">
      <c r="B730" s="574">
        <v>7</v>
      </c>
      <c r="C730" s="574" t="s">
        <v>1000</v>
      </c>
      <c r="E730" s="634">
        <f>'7'!G33</f>
        <v>0</v>
      </c>
      <c r="F730" s="635" t="str">
        <f>'7'!F33</f>
        <v>Other Taxes (7-A)</v>
      </c>
      <c r="G730" s="608" t="s">
        <v>1074</v>
      </c>
      <c r="H730" s="574" t="s">
        <v>1056</v>
      </c>
      <c r="I730" s="576" t="s">
        <v>31</v>
      </c>
      <c r="J730" s="574" t="str">
        <f t="shared" si="16"/>
        <v>Fixed Expenses</v>
      </c>
      <c r="K730" s="574" t="str">
        <f>IF(E730=0,"",E730)</f>
        <v/>
      </c>
      <c r="L730" s="579" t="s">
        <v>1085</v>
      </c>
    </row>
    <row r="731" spans="2:12" s="574" customFormat="1" x14ac:dyDescent="0.25">
      <c r="B731" s="574">
        <v>7</v>
      </c>
      <c r="C731" s="574" t="s">
        <v>1000</v>
      </c>
      <c r="E731" s="634">
        <f>'7'!G34</f>
        <v>0</v>
      </c>
      <c r="F731" s="635" t="str">
        <f>'7'!F34</f>
        <v>Total Fixed Expenses</v>
      </c>
      <c r="G731" s="575"/>
      <c r="H731" s="574" t="s">
        <v>1059</v>
      </c>
      <c r="I731" s="576" t="s">
        <v>1060</v>
      </c>
      <c r="J731" s="574" t="str">
        <f t="shared" si="16"/>
        <v>Fixed Expenses</v>
      </c>
    </row>
    <row r="732" spans="2:12" s="574" customFormat="1" x14ac:dyDescent="0.25">
      <c r="B732" s="574">
        <v>7</v>
      </c>
      <c r="C732" s="574" t="s">
        <v>1000</v>
      </c>
      <c r="E732" s="619" t="e">
        <f>'7'!G35</f>
        <v>#DIV/0!</v>
      </c>
      <c r="F732" s="635" t="str">
        <f>'7'!F35</f>
        <v>Percent of EGI</v>
      </c>
      <c r="G732" s="575"/>
      <c r="I732" s="584" t="s">
        <v>30</v>
      </c>
    </row>
    <row r="733" spans="2:12" s="574" customFormat="1" x14ac:dyDescent="0.25">
      <c r="B733" s="574">
        <v>7</v>
      </c>
      <c r="C733" s="574" t="s">
        <v>869</v>
      </c>
      <c r="E733" s="634">
        <f>'7'!G37</f>
        <v>0</v>
      </c>
      <c r="F733" s="575" t="str">
        <f>'7'!F37</f>
        <v>Total Annual Expenses</v>
      </c>
      <c r="G733" s="575"/>
      <c r="I733" s="584" t="s">
        <v>30</v>
      </c>
    </row>
    <row r="734" spans="2:12" s="574" customFormat="1" ht="12" customHeight="1" x14ac:dyDescent="0.25">
      <c r="B734" s="574">
        <v>7</v>
      </c>
      <c r="C734" s="574" t="s">
        <v>1414</v>
      </c>
      <c r="E734" s="634">
        <f>'7'!G39</f>
        <v>0</v>
      </c>
      <c r="F734" s="635" t="str">
        <f>'7'!F39</f>
        <v>Replacement Reserves</v>
      </c>
      <c r="G734" s="608" t="s">
        <v>1074</v>
      </c>
      <c r="H734" s="574" t="s">
        <v>1056</v>
      </c>
      <c r="I734" s="576" t="s">
        <v>31</v>
      </c>
      <c r="J734" s="574" t="str">
        <f>C734</f>
        <v>Reserves</v>
      </c>
      <c r="K734" s="574" t="str">
        <f>IF(E734=0,"",E734)</f>
        <v/>
      </c>
      <c r="L734" s="579" t="s">
        <v>1085</v>
      </c>
    </row>
    <row r="735" spans="2:12" s="574" customFormat="1" x14ac:dyDescent="0.25">
      <c r="B735" s="574">
        <v>7</v>
      </c>
      <c r="C735" s="574" t="s">
        <v>1414</v>
      </c>
      <c r="E735" s="634">
        <f>'7'!G40</f>
        <v>0</v>
      </c>
      <c r="F735" s="635" t="str">
        <f>'7'!F40</f>
        <v>Capital Replacement Reserves</v>
      </c>
      <c r="G735" s="608" t="s">
        <v>1074</v>
      </c>
      <c r="H735" s="574" t="s">
        <v>1056</v>
      </c>
      <c r="I735" s="576" t="s">
        <v>31</v>
      </c>
      <c r="J735" s="574" t="str">
        <f>C735</f>
        <v>Reserves</v>
      </c>
      <c r="K735" s="574" t="str">
        <f>IF(E735=0,"",E735)</f>
        <v/>
      </c>
      <c r="L735" s="579" t="s">
        <v>1085</v>
      </c>
    </row>
    <row r="736" spans="2:12" s="574" customFormat="1" x14ac:dyDescent="0.25">
      <c r="E736" s="634">
        <f>'7'!G41</f>
        <v>0</v>
      </c>
      <c r="F736" s="636" t="str">
        <f>'7'!F41</f>
        <v>Total Reserves</v>
      </c>
      <c r="G736" s="608"/>
      <c r="I736" s="576"/>
      <c r="L736" s="579"/>
    </row>
    <row r="737" spans="2:9" s="574" customFormat="1" x14ac:dyDescent="0.25">
      <c r="B737" s="574">
        <v>7</v>
      </c>
      <c r="C737" s="574" t="s">
        <v>869</v>
      </c>
      <c r="E737" s="634">
        <f>'7'!G43</f>
        <v>0</v>
      </c>
      <c r="F737" s="575" t="str">
        <f>'7'!F43</f>
        <v>Net Operating Income</v>
      </c>
      <c r="G737" s="575"/>
      <c r="I737" s="584" t="s">
        <v>30</v>
      </c>
    </row>
    <row r="738" spans="2:9" s="574" customFormat="1" x14ac:dyDescent="0.25">
      <c r="B738" s="574">
        <v>7</v>
      </c>
      <c r="C738" s="574" t="s">
        <v>869</v>
      </c>
      <c r="E738" s="622" t="e">
        <f>'7'!C45</f>
        <v>#DIV/0!</v>
      </c>
      <c r="F738" s="575" t="str">
        <f>'7'!B45</f>
        <v>Other Income / Rental Income =</v>
      </c>
      <c r="G738" s="575"/>
      <c r="I738" s="584" t="s">
        <v>30</v>
      </c>
    </row>
    <row r="739" spans="2:9" s="574" customFormat="1" x14ac:dyDescent="0.25">
      <c r="B739" s="574" t="s">
        <v>1402</v>
      </c>
      <c r="C739" s="574" t="s">
        <v>1403</v>
      </c>
      <c r="D739" s="574" t="s">
        <v>1382</v>
      </c>
      <c r="E739" s="619">
        <f>'7-A'!B7</f>
        <v>0</v>
      </c>
      <c r="F739" s="575" t="str">
        <f>'7-A'!B$6</f>
        <v>Other Admin. Expenses</v>
      </c>
      <c r="G739" s="575"/>
      <c r="I739" s="584" t="s">
        <v>30</v>
      </c>
    </row>
    <row r="740" spans="2:9" s="574" customFormat="1" x14ac:dyDescent="0.25">
      <c r="B740" s="574" t="s">
        <v>1402</v>
      </c>
      <c r="C740" s="574" t="s">
        <v>1403</v>
      </c>
      <c r="D740" s="574" t="s">
        <v>1383</v>
      </c>
      <c r="E740" s="619">
        <f>'7-A'!B8</f>
        <v>0</v>
      </c>
      <c r="F740" s="575" t="str">
        <f>'7-A'!B$6</f>
        <v>Other Admin. Expenses</v>
      </c>
      <c r="G740" s="575"/>
      <c r="I740" s="584" t="s">
        <v>30</v>
      </c>
    </row>
    <row r="741" spans="2:9" s="574" customFormat="1" x14ac:dyDescent="0.25">
      <c r="B741" s="574" t="s">
        <v>1402</v>
      </c>
      <c r="C741" s="574" t="s">
        <v>1403</v>
      </c>
      <c r="D741" s="574" t="s">
        <v>1384</v>
      </c>
      <c r="E741" s="619">
        <f>'7-A'!B9</f>
        <v>0</v>
      </c>
      <c r="F741" s="575" t="str">
        <f>'7-A'!B$6</f>
        <v>Other Admin. Expenses</v>
      </c>
      <c r="G741" s="575"/>
      <c r="I741" s="584" t="s">
        <v>30</v>
      </c>
    </row>
    <row r="742" spans="2:9" s="574" customFormat="1" x14ac:dyDescent="0.25">
      <c r="B742" s="574" t="s">
        <v>1402</v>
      </c>
      <c r="C742" s="574" t="s">
        <v>1403</v>
      </c>
      <c r="D742" s="574" t="s">
        <v>1385</v>
      </c>
      <c r="E742" s="619">
        <f>'7-A'!B10</f>
        <v>0</v>
      </c>
      <c r="F742" s="575" t="str">
        <f>'7-A'!B$6</f>
        <v>Other Admin. Expenses</v>
      </c>
      <c r="G742" s="575"/>
      <c r="I742" s="584" t="s">
        <v>30</v>
      </c>
    </row>
    <row r="743" spans="2:9" s="574" customFormat="1" x14ac:dyDescent="0.25">
      <c r="B743" s="574" t="s">
        <v>1402</v>
      </c>
      <c r="C743" s="574" t="s">
        <v>1403</v>
      </c>
      <c r="D743" s="574" t="s">
        <v>1386</v>
      </c>
      <c r="E743" s="619">
        <f>'7-A'!B11</f>
        <v>0</v>
      </c>
      <c r="F743" s="575" t="str">
        <f>'7-A'!B$6</f>
        <v>Other Admin. Expenses</v>
      </c>
      <c r="G743" s="575"/>
      <c r="I743" s="584" t="s">
        <v>30</v>
      </c>
    </row>
    <row r="744" spans="2:9" s="574" customFormat="1" x14ac:dyDescent="0.25">
      <c r="B744" s="574" t="s">
        <v>1402</v>
      </c>
      <c r="C744" s="574" t="s">
        <v>1403</v>
      </c>
      <c r="D744" s="574" t="s">
        <v>1387</v>
      </c>
      <c r="E744" s="619">
        <f>'7-A'!B12</f>
        <v>0</v>
      </c>
      <c r="F744" s="575" t="str">
        <f>'7-A'!B$6</f>
        <v>Other Admin. Expenses</v>
      </c>
      <c r="G744" s="575"/>
      <c r="I744" s="584" t="s">
        <v>30</v>
      </c>
    </row>
    <row r="745" spans="2:9" s="574" customFormat="1" x14ac:dyDescent="0.25">
      <c r="B745" s="574" t="s">
        <v>1402</v>
      </c>
      <c r="C745" s="574" t="s">
        <v>1403</v>
      </c>
      <c r="D745" s="574" t="s">
        <v>1388</v>
      </c>
      <c r="E745" s="619">
        <f>'7-A'!B13</f>
        <v>0</v>
      </c>
      <c r="F745" s="575" t="str">
        <f>'7-A'!B$6</f>
        <v>Other Admin. Expenses</v>
      </c>
      <c r="G745" s="575"/>
      <c r="I745" s="584" t="s">
        <v>30</v>
      </c>
    </row>
    <row r="746" spans="2:9" s="574" customFormat="1" x14ac:dyDescent="0.25">
      <c r="B746" s="574" t="s">
        <v>1402</v>
      </c>
      <c r="C746" s="574" t="s">
        <v>1403</v>
      </c>
      <c r="D746" s="574" t="s">
        <v>1389</v>
      </c>
      <c r="E746" s="619">
        <f>'7-A'!B14</f>
        <v>0</v>
      </c>
      <c r="F746" s="575" t="str">
        <f>'7-A'!B$6</f>
        <v>Other Admin. Expenses</v>
      </c>
      <c r="G746" s="575"/>
      <c r="I746" s="584" t="s">
        <v>30</v>
      </c>
    </row>
    <row r="747" spans="2:9" s="574" customFormat="1" x14ac:dyDescent="0.25">
      <c r="B747" s="574" t="s">
        <v>1402</v>
      </c>
      <c r="C747" s="574" t="s">
        <v>1403</v>
      </c>
      <c r="D747" s="574" t="s">
        <v>1390</v>
      </c>
      <c r="E747" s="619">
        <f>'7-A'!B15</f>
        <v>0</v>
      </c>
      <c r="F747" s="575" t="str">
        <f>'7-A'!B$6</f>
        <v>Other Admin. Expenses</v>
      </c>
      <c r="G747" s="575"/>
      <c r="I747" s="584" t="s">
        <v>30</v>
      </c>
    </row>
    <row r="748" spans="2:9" s="574" customFormat="1" x14ac:dyDescent="0.25">
      <c r="B748" s="574" t="s">
        <v>1402</v>
      </c>
      <c r="C748" s="574" t="s">
        <v>1403</v>
      </c>
      <c r="D748" s="574" t="s">
        <v>1391</v>
      </c>
      <c r="E748" s="619">
        <f>'7-A'!B16</f>
        <v>0</v>
      </c>
      <c r="F748" s="575" t="str">
        <f>'7-A'!B$6</f>
        <v>Other Admin. Expenses</v>
      </c>
      <c r="G748" s="575"/>
      <c r="I748" s="584" t="s">
        <v>30</v>
      </c>
    </row>
    <row r="749" spans="2:9" s="574" customFormat="1" x14ac:dyDescent="0.25">
      <c r="B749" s="574" t="s">
        <v>1402</v>
      </c>
      <c r="C749" s="574" t="s">
        <v>1403</v>
      </c>
      <c r="D749" s="574" t="s">
        <v>1392</v>
      </c>
      <c r="E749" s="634">
        <f>'7-A'!C7</f>
        <v>0</v>
      </c>
      <c r="F749" s="575" t="str">
        <f>'7-A'!B$6</f>
        <v>Other Admin. Expenses</v>
      </c>
      <c r="G749" s="575"/>
      <c r="I749" s="584" t="s">
        <v>30</v>
      </c>
    </row>
    <row r="750" spans="2:9" s="574" customFormat="1" x14ac:dyDescent="0.25">
      <c r="B750" s="574" t="s">
        <v>1402</v>
      </c>
      <c r="C750" s="574" t="s">
        <v>1403</v>
      </c>
      <c r="D750" s="574" t="s">
        <v>1393</v>
      </c>
      <c r="E750" s="634">
        <f>'7-A'!C8</f>
        <v>0</v>
      </c>
      <c r="F750" s="575" t="str">
        <f>'7-A'!B$6</f>
        <v>Other Admin. Expenses</v>
      </c>
      <c r="G750" s="575"/>
      <c r="I750" s="584" t="s">
        <v>30</v>
      </c>
    </row>
    <row r="751" spans="2:9" s="574" customFormat="1" x14ac:dyDescent="0.25">
      <c r="B751" s="574" t="s">
        <v>1402</v>
      </c>
      <c r="C751" s="574" t="s">
        <v>1403</v>
      </c>
      <c r="D751" s="574" t="s">
        <v>1394</v>
      </c>
      <c r="E751" s="634">
        <f>'7-A'!C9</f>
        <v>0</v>
      </c>
      <c r="F751" s="575" t="str">
        <f>'7-A'!B$6</f>
        <v>Other Admin. Expenses</v>
      </c>
      <c r="G751" s="575"/>
      <c r="I751" s="584" t="s">
        <v>30</v>
      </c>
    </row>
    <row r="752" spans="2:9" s="574" customFormat="1" x14ac:dyDescent="0.25">
      <c r="B752" s="574" t="s">
        <v>1402</v>
      </c>
      <c r="C752" s="574" t="s">
        <v>1403</v>
      </c>
      <c r="D752" s="574" t="s">
        <v>1395</v>
      </c>
      <c r="E752" s="634">
        <f>'7-A'!C10</f>
        <v>0</v>
      </c>
      <c r="F752" s="575" t="str">
        <f>'7-A'!B$6</f>
        <v>Other Admin. Expenses</v>
      </c>
      <c r="G752" s="575"/>
      <c r="I752" s="584" t="s">
        <v>30</v>
      </c>
    </row>
    <row r="753" spans="2:9" s="574" customFormat="1" x14ac:dyDescent="0.25">
      <c r="B753" s="574" t="s">
        <v>1402</v>
      </c>
      <c r="C753" s="574" t="s">
        <v>1403</v>
      </c>
      <c r="D753" s="574" t="s">
        <v>1396</v>
      </c>
      <c r="E753" s="634">
        <f>'7-A'!C11</f>
        <v>0</v>
      </c>
      <c r="F753" s="575" t="str">
        <f>'7-A'!B$6</f>
        <v>Other Admin. Expenses</v>
      </c>
      <c r="G753" s="575"/>
      <c r="I753" s="584" t="s">
        <v>30</v>
      </c>
    </row>
    <row r="754" spans="2:9" s="574" customFormat="1" x14ac:dyDescent="0.25">
      <c r="B754" s="574" t="s">
        <v>1402</v>
      </c>
      <c r="C754" s="574" t="s">
        <v>1403</v>
      </c>
      <c r="D754" s="574" t="s">
        <v>1397</v>
      </c>
      <c r="E754" s="634">
        <f>'7-A'!C12</f>
        <v>0</v>
      </c>
      <c r="F754" s="575" t="str">
        <f>'7-A'!B$6</f>
        <v>Other Admin. Expenses</v>
      </c>
      <c r="G754" s="575"/>
      <c r="I754" s="584" t="s">
        <v>30</v>
      </c>
    </row>
    <row r="755" spans="2:9" s="574" customFormat="1" x14ac:dyDescent="0.25">
      <c r="B755" s="574" t="s">
        <v>1402</v>
      </c>
      <c r="C755" s="574" t="s">
        <v>1403</v>
      </c>
      <c r="D755" s="574" t="s">
        <v>1398</v>
      </c>
      <c r="E755" s="634">
        <f>'7-A'!C13</f>
        <v>0</v>
      </c>
      <c r="F755" s="575" t="str">
        <f>'7-A'!B$6</f>
        <v>Other Admin. Expenses</v>
      </c>
      <c r="G755" s="575"/>
      <c r="I755" s="584" t="s">
        <v>30</v>
      </c>
    </row>
    <row r="756" spans="2:9" s="574" customFormat="1" x14ac:dyDescent="0.25">
      <c r="B756" s="574" t="s">
        <v>1402</v>
      </c>
      <c r="C756" s="574" t="s">
        <v>1403</v>
      </c>
      <c r="D756" s="574" t="s">
        <v>1399</v>
      </c>
      <c r="E756" s="634">
        <f>'7-A'!C14</f>
        <v>0</v>
      </c>
      <c r="F756" s="575" t="str">
        <f>'7-A'!B$6</f>
        <v>Other Admin. Expenses</v>
      </c>
      <c r="G756" s="575"/>
      <c r="I756" s="584" t="s">
        <v>30</v>
      </c>
    </row>
    <row r="757" spans="2:9" s="574" customFormat="1" x14ac:dyDescent="0.25">
      <c r="B757" s="574" t="s">
        <v>1402</v>
      </c>
      <c r="C757" s="574" t="s">
        <v>1403</v>
      </c>
      <c r="D757" s="574" t="s">
        <v>1400</v>
      </c>
      <c r="E757" s="634">
        <f>'7-A'!C15</f>
        <v>0</v>
      </c>
      <c r="F757" s="575" t="str">
        <f>'7-A'!B$6</f>
        <v>Other Admin. Expenses</v>
      </c>
      <c r="G757" s="575"/>
      <c r="I757" s="584" t="s">
        <v>30</v>
      </c>
    </row>
    <row r="758" spans="2:9" s="574" customFormat="1" x14ac:dyDescent="0.25">
      <c r="B758" s="574" t="s">
        <v>1402</v>
      </c>
      <c r="C758" s="574" t="s">
        <v>1403</v>
      </c>
      <c r="D758" s="574" t="s">
        <v>1401</v>
      </c>
      <c r="E758" s="634">
        <f>'7-A'!C16</f>
        <v>0</v>
      </c>
      <c r="F758" s="575" t="str">
        <f>'7-A'!B$6</f>
        <v>Other Admin. Expenses</v>
      </c>
      <c r="G758" s="575"/>
      <c r="I758" s="584" t="s">
        <v>30</v>
      </c>
    </row>
    <row r="759" spans="2:9" s="574" customFormat="1" x14ac:dyDescent="0.25">
      <c r="B759" s="574" t="s">
        <v>1402</v>
      </c>
      <c r="C759" s="574" t="s">
        <v>1403</v>
      </c>
      <c r="E759" s="618">
        <f>'7-A'!B20</f>
        <v>0</v>
      </c>
      <c r="F759" s="575" t="str">
        <f>'7-A'!B19</f>
        <v>Rationale:</v>
      </c>
      <c r="G759" s="575"/>
      <c r="I759" s="584" t="s">
        <v>30</v>
      </c>
    </row>
    <row r="760" spans="2:9" s="574" customFormat="1" x14ac:dyDescent="0.25">
      <c r="B760" s="574" t="s">
        <v>1402</v>
      </c>
      <c r="C760" s="574" t="s">
        <v>1403</v>
      </c>
      <c r="D760" s="574" t="s">
        <v>1382</v>
      </c>
      <c r="E760" s="619">
        <f>'7-A'!B26</f>
        <v>0</v>
      </c>
      <c r="F760" s="575" t="str">
        <f>'7-A'!B$25</f>
        <v>Other Operating Expenses</v>
      </c>
      <c r="G760" s="575"/>
      <c r="I760" s="584" t="s">
        <v>30</v>
      </c>
    </row>
    <row r="761" spans="2:9" s="574" customFormat="1" x14ac:dyDescent="0.25">
      <c r="B761" s="574" t="s">
        <v>1402</v>
      </c>
      <c r="C761" s="574" t="s">
        <v>1403</v>
      </c>
      <c r="D761" s="574" t="s">
        <v>1383</v>
      </c>
      <c r="E761" s="619">
        <f>'7-A'!B27</f>
        <v>0</v>
      </c>
      <c r="F761" s="575" t="str">
        <f>'7-A'!B$25</f>
        <v>Other Operating Expenses</v>
      </c>
      <c r="G761" s="575"/>
      <c r="I761" s="584" t="s">
        <v>30</v>
      </c>
    </row>
    <row r="762" spans="2:9" s="574" customFormat="1" x14ac:dyDescent="0.25">
      <c r="B762" s="574" t="s">
        <v>1402</v>
      </c>
      <c r="C762" s="574" t="s">
        <v>1403</v>
      </c>
      <c r="D762" s="574" t="s">
        <v>1384</v>
      </c>
      <c r="E762" s="619">
        <f>'7-A'!B28</f>
        <v>0</v>
      </c>
      <c r="F762" s="575" t="str">
        <f>'7-A'!B$25</f>
        <v>Other Operating Expenses</v>
      </c>
      <c r="G762" s="575"/>
      <c r="I762" s="584" t="s">
        <v>30</v>
      </c>
    </row>
    <row r="763" spans="2:9" s="574" customFormat="1" x14ac:dyDescent="0.25">
      <c r="B763" s="574" t="s">
        <v>1402</v>
      </c>
      <c r="C763" s="574" t="s">
        <v>1403</v>
      </c>
      <c r="D763" s="574" t="s">
        <v>1385</v>
      </c>
      <c r="E763" s="619">
        <f>'7-A'!B29</f>
        <v>0</v>
      </c>
      <c r="F763" s="575" t="str">
        <f>'7-A'!B$25</f>
        <v>Other Operating Expenses</v>
      </c>
      <c r="G763" s="575"/>
      <c r="I763" s="584" t="s">
        <v>30</v>
      </c>
    </row>
    <row r="764" spans="2:9" s="574" customFormat="1" x14ac:dyDescent="0.25">
      <c r="B764" s="574" t="s">
        <v>1402</v>
      </c>
      <c r="C764" s="574" t="s">
        <v>1403</v>
      </c>
      <c r="D764" s="574" t="s">
        <v>1386</v>
      </c>
      <c r="E764" s="619">
        <f>'7-A'!B30</f>
        <v>0</v>
      </c>
      <c r="F764" s="575" t="str">
        <f>'7-A'!B$25</f>
        <v>Other Operating Expenses</v>
      </c>
      <c r="G764" s="575"/>
      <c r="I764" s="584" t="s">
        <v>30</v>
      </c>
    </row>
    <row r="765" spans="2:9" s="574" customFormat="1" x14ac:dyDescent="0.25">
      <c r="B765" s="574" t="s">
        <v>1402</v>
      </c>
      <c r="C765" s="574" t="s">
        <v>1403</v>
      </c>
      <c r="D765" s="574" t="s">
        <v>1387</v>
      </c>
      <c r="E765" s="619">
        <f>'7-A'!B31</f>
        <v>0</v>
      </c>
      <c r="F765" s="575" t="str">
        <f>'7-A'!B$25</f>
        <v>Other Operating Expenses</v>
      </c>
      <c r="G765" s="575"/>
      <c r="I765" s="584" t="s">
        <v>30</v>
      </c>
    </row>
    <row r="766" spans="2:9" s="574" customFormat="1" x14ac:dyDescent="0.25">
      <c r="B766" s="574" t="s">
        <v>1402</v>
      </c>
      <c r="C766" s="574" t="s">
        <v>1403</v>
      </c>
      <c r="D766" s="574" t="s">
        <v>1388</v>
      </c>
      <c r="E766" s="619">
        <f>'7-A'!B32</f>
        <v>0</v>
      </c>
      <c r="F766" s="575" t="str">
        <f>'7-A'!B$25</f>
        <v>Other Operating Expenses</v>
      </c>
      <c r="G766" s="575"/>
      <c r="I766" s="584" t="s">
        <v>30</v>
      </c>
    </row>
    <row r="767" spans="2:9" s="574" customFormat="1" x14ac:dyDescent="0.25">
      <c r="B767" s="574" t="s">
        <v>1402</v>
      </c>
      <c r="C767" s="574" t="s">
        <v>1403</v>
      </c>
      <c r="D767" s="574" t="s">
        <v>1389</v>
      </c>
      <c r="E767" s="619">
        <f>'7-A'!B33</f>
        <v>0</v>
      </c>
      <c r="F767" s="575" t="str">
        <f>'7-A'!B$25</f>
        <v>Other Operating Expenses</v>
      </c>
      <c r="G767" s="575"/>
      <c r="I767" s="584" t="s">
        <v>30</v>
      </c>
    </row>
    <row r="768" spans="2:9" s="574" customFormat="1" x14ac:dyDescent="0.25">
      <c r="B768" s="574" t="s">
        <v>1402</v>
      </c>
      <c r="C768" s="574" t="s">
        <v>1403</v>
      </c>
      <c r="D768" s="574" t="s">
        <v>1390</v>
      </c>
      <c r="E768" s="619">
        <f>'7-A'!B34</f>
        <v>0</v>
      </c>
      <c r="F768" s="575" t="str">
        <f>'7-A'!B$25</f>
        <v>Other Operating Expenses</v>
      </c>
      <c r="G768" s="575"/>
      <c r="I768" s="584" t="s">
        <v>30</v>
      </c>
    </row>
    <row r="769" spans="2:9" s="574" customFormat="1" x14ac:dyDescent="0.25">
      <c r="B769" s="574" t="s">
        <v>1402</v>
      </c>
      <c r="C769" s="574" t="s">
        <v>1403</v>
      </c>
      <c r="D769" s="574" t="s">
        <v>1391</v>
      </c>
      <c r="E769" s="619">
        <f>'7-A'!B35</f>
        <v>0</v>
      </c>
      <c r="F769" s="575" t="str">
        <f>'7-A'!B$25</f>
        <v>Other Operating Expenses</v>
      </c>
      <c r="G769" s="575"/>
      <c r="I769" s="584" t="s">
        <v>30</v>
      </c>
    </row>
    <row r="770" spans="2:9" s="574" customFormat="1" x14ac:dyDescent="0.25">
      <c r="B770" s="574" t="s">
        <v>1402</v>
      </c>
      <c r="C770" s="574" t="s">
        <v>1403</v>
      </c>
      <c r="D770" s="574" t="s">
        <v>1392</v>
      </c>
      <c r="E770" s="634">
        <f>'7-A'!C26</f>
        <v>0</v>
      </c>
      <c r="F770" s="575" t="str">
        <f>'7-A'!B$25</f>
        <v>Other Operating Expenses</v>
      </c>
      <c r="G770" s="575"/>
      <c r="I770" s="584" t="s">
        <v>30</v>
      </c>
    </row>
    <row r="771" spans="2:9" s="574" customFormat="1" x14ac:dyDescent="0.25">
      <c r="B771" s="574" t="s">
        <v>1402</v>
      </c>
      <c r="C771" s="574" t="s">
        <v>1403</v>
      </c>
      <c r="D771" s="574" t="s">
        <v>1393</v>
      </c>
      <c r="E771" s="634">
        <f>'7-A'!C27</f>
        <v>0</v>
      </c>
      <c r="F771" s="575" t="str">
        <f>'7-A'!B$25</f>
        <v>Other Operating Expenses</v>
      </c>
      <c r="G771" s="575"/>
      <c r="I771" s="584" t="s">
        <v>30</v>
      </c>
    </row>
    <row r="772" spans="2:9" s="574" customFormat="1" x14ac:dyDescent="0.25">
      <c r="B772" s="574" t="s">
        <v>1402</v>
      </c>
      <c r="C772" s="574" t="s">
        <v>1403</v>
      </c>
      <c r="D772" s="574" t="s">
        <v>1394</v>
      </c>
      <c r="E772" s="634">
        <f>'7-A'!C28</f>
        <v>0</v>
      </c>
      <c r="F772" s="575" t="str">
        <f>'7-A'!B$25</f>
        <v>Other Operating Expenses</v>
      </c>
      <c r="G772" s="575"/>
      <c r="I772" s="584" t="s">
        <v>30</v>
      </c>
    </row>
    <row r="773" spans="2:9" s="574" customFormat="1" x14ac:dyDescent="0.25">
      <c r="B773" s="574" t="s">
        <v>1402</v>
      </c>
      <c r="C773" s="574" t="s">
        <v>1403</v>
      </c>
      <c r="D773" s="574" t="s">
        <v>1395</v>
      </c>
      <c r="E773" s="634">
        <f>'7-A'!C29</f>
        <v>0</v>
      </c>
      <c r="F773" s="575" t="str">
        <f>'7-A'!B$25</f>
        <v>Other Operating Expenses</v>
      </c>
      <c r="G773" s="575"/>
      <c r="I773" s="584" t="s">
        <v>30</v>
      </c>
    </row>
    <row r="774" spans="2:9" s="574" customFormat="1" x14ac:dyDescent="0.25">
      <c r="B774" s="574" t="s">
        <v>1402</v>
      </c>
      <c r="C774" s="574" t="s">
        <v>1403</v>
      </c>
      <c r="D774" s="574" t="s">
        <v>1396</v>
      </c>
      <c r="E774" s="634">
        <f>'7-A'!C30</f>
        <v>0</v>
      </c>
      <c r="F774" s="575" t="str">
        <f>'7-A'!B$25</f>
        <v>Other Operating Expenses</v>
      </c>
      <c r="G774" s="575"/>
      <c r="I774" s="584" t="s">
        <v>30</v>
      </c>
    </row>
    <row r="775" spans="2:9" s="574" customFormat="1" x14ac:dyDescent="0.25">
      <c r="B775" s="574" t="s">
        <v>1402</v>
      </c>
      <c r="C775" s="574" t="s">
        <v>1403</v>
      </c>
      <c r="D775" s="574" t="s">
        <v>1397</v>
      </c>
      <c r="E775" s="634">
        <f>'7-A'!C31</f>
        <v>0</v>
      </c>
      <c r="F775" s="575" t="str">
        <f>'7-A'!B$25</f>
        <v>Other Operating Expenses</v>
      </c>
      <c r="G775" s="575"/>
      <c r="I775" s="584" t="s">
        <v>30</v>
      </c>
    </row>
    <row r="776" spans="2:9" s="574" customFormat="1" x14ac:dyDescent="0.25">
      <c r="B776" s="574" t="s">
        <v>1402</v>
      </c>
      <c r="C776" s="574" t="s">
        <v>1403</v>
      </c>
      <c r="D776" s="574" t="s">
        <v>1398</v>
      </c>
      <c r="E776" s="634">
        <f>'7-A'!C32</f>
        <v>0</v>
      </c>
      <c r="F776" s="575" t="str">
        <f>'7-A'!B$25</f>
        <v>Other Operating Expenses</v>
      </c>
      <c r="G776" s="575"/>
      <c r="I776" s="584" t="s">
        <v>30</v>
      </c>
    </row>
    <row r="777" spans="2:9" s="574" customFormat="1" x14ac:dyDescent="0.25">
      <c r="B777" s="574" t="s">
        <v>1402</v>
      </c>
      <c r="C777" s="574" t="s">
        <v>1403</v>
      </c>
      <c r="D777" s="574" t="s">
        <v>1399</v>
      </c>
      <c r="E777" s="634">
        <f>'7-A'!C33</f>
        <v>0</v>
      </c>
      <c r="F777" s="575" t="str">
        <f>'7-A'!B$25</f>
        <v>Other Operating Expenses</v>
      </c>
      <c r="G777" s="575"/>
      <c r="I777" s="584" t="s">
        <v>30</v>
      </c>
    </row>
    <row r="778" spans="2:9" s="574" customFormat="1" x14ac:dyDescent="0.25">
      <c r="B778" s="574" t="s">
        <v>1402</v>
      </c>
      <c r="C778" s="574" t="s">
        <v>1403</v>
      </c>
      <c r="D778" s="574" t="s">
        <v>1400</v>
      </c>
      <c r="E778" s="634">
        <f>'7-A'!C34</f>
        <v>0</v>
      </c>
      <c r="F778" s="575" t="str">
        <f>'7-A'!B$25</f>
        <v>Other Operating Expenses</v>
      </c>
      <c r="G778" s="575"/>
      <c r="I778" s="584" t="s">
        <v>30</v>
      </c>
    </row>
    <row r="779" spans="2:9" s="574" customFormat="1" x14ac:dyDescent="0.25">
      <c r="B779" s="574" t="s">
        <v>1402</v>
      </c>
      <c r="C779" s="574" t="s">
        <v>1403</v>
      </c>
      <c r="D779" s="574" t="s">
        <v>1401</v>
      </c>
      <c r="E779" s="634">
        <f>'7-A'!C35</f>
        <v>0</v>
      </c>
      <c r="F779" s="575" t="str">
        <f>'7-A'!B$25</f>
        <v>Other Operating Expenses</v>
      </c>
      <c r="G779" s="575"/>
      <c r="I779" s="584" t="s">
        <v>30</v>
      </c>
    </row>
    <row r="780" spans="2:9" s="574" customFormat="1" x14ac:dyDescent="0.25">
      <c r="B780" s="574" t="s">
        <v>1402</v>
      </c>
      <c r="C780" s="574" t="s">
        <v>1403</v>
      </c>
      <c r="E780" s="619">
        <f>'7-A'!B39</f>
        <v>0</v>
      </c>
      <c r="F780" s="575" t="str">
        <f>'7-A'!B38</f>
        <v>Rationale:</v>
      </c>
      <c r="G780" s="575"/>
      <c r="I780" s="584" t="s">
        <v>30</v>
      </c>
    </row>
    <row r="781" spans="2:9" s="574" customFormat="1" x14ac:dyDescent="0.25">
      <c r="B781" s="574" t="s">
        <v>1402</v>
      </c>
      <c r="C781" s="574" t="s">
        <v>1403</v>
      </c>
      <c r="D781" s="574" t="s">
        <v>1382</v>
      </c>
      <c r="E781" s="634">
        <f>'7-A'!F7</f>
        <v>0</v>
      </c>
      <c r="F781" s="575" t="str">
        <f>'7-A'!F$6</f>
        <v>Other Maintenance Expenses</v>
      </c>
      <c r="G781" s="575"/>
      <c r="I781" s="584" t="s">
        <v>30</v>
      </c>
    </row>
    <row r="782" spans="2:9" s="574" customFormat="1" x14ac:dyDescent="0.25">
      <c r="B782" s="574" t="s">
        <v>1402</v>
      </c>
      <c r="C782" s="574" t="s">
        <v>1403</v>
      </c>
      <c r="D782" s="574" t="s">
        <v>1383</v>
      </c>
      <c r="E782" s="634">
        <f>'7-A'!F8</f>
        <v>0</v>
      </c>
      <c r="F782" s="575" t="str">
        <f>'7-A'!F$6</f>
        <v>Other Maintenance Expenses</v>
      </c>
      <c r="G782" s="575"/>
      <c r="I782" s="584" t="s">
        <v>30</v>
      </c>
    </row>
    <row r="783" spans="2:9" s="574" customFormat="1" x14ac:dyDescent="0.25">
      <c r="B783" s="574" t="s">
        <v>1402</v>
      </c>
      <c r="C783" s="574" t="s">
        <v>1403</v>
      </c>
      <c r="D783" s="574" t="s">
        <v>1384</v>
      </c>
      <c r="E783" s="634">
        <f>'7-A'!F9</f>
        <v>0</v>
      </c>
      <c r="F783" s="575" t="str">
        <f>'7-A'!F$6</f>
        <v>Other Maintenance Expenses</v>
      </c>
      <c r="G783" s="575"/>
      <c r="I783" s="584" t="s">
        <v>30</v>
      </c>
    </row>
    <row r="784" spans="2:9" s="574" customFormat="1" x14ac:dyDescent="0.25">
      <c r="B784" s="574" t="s">
        <v>1402</v>
      </c>
      <c r="C784" s="574" t="s">
        <v>1403</v>
      </c>
      <c r="D784" s="574" t="s">
        <v>1385</v>
      </c>
      <c r="E784" s="634">
        <f>'7-A'!F10</f>
        <v>0</v>
      </c>
      <c r="F784" s="575" t="str">
        <f>'7-A'!F$6</f>
        <v>Other Maintenance Expenses</v>
      </c>
      <c r="G784" s="575"/>
      <c r="I784" s="584" t="s">
        <v>30</v>
      </c>
    </row>
    <row r="785" spans="2:9" s="574" customFormat="1" x14ac:dyDescent="0.25">
      <c r="B785" s="574" t="s">
        <v>1402</v>
      </c>
      <c r="C785" s="574" t="s">
        <v>1403</v>
      </c>
      <c r="D785" s="574" t="s">
        <v>1386</v>
      </c>
      <c r="E785" s="634">
        <f>'7-A'!F11</f>
        <v>0</v>
      </c>
      <c r="F785" s="575" t="str">
        <f>'7-A'!F$6</f>
        <v>Other Maintenance Expenses</v>
      </c>
      <c r="G785" s="575"/>
      <c r="I785" s="584" t="s">
        <v>30</v>
      </c>
    </row>
    <row r="786" spans="2:9" s="574" customFormat="1" x14ac:dyDescent="0.25">
      <c r="B786" s="574" t="s">
        <v>1402</v>
      </c>
      <c r="C786" s="574" t="s">
        <v>1403</v>
      </c>
      <c r="D786" s="574" t="s">
        <v>1387</v>
      </c>
      <c r="E786" s="634">
        <f>'7-A'!F12</f>
        <v>0</v>
      </c>
      <c r="F786" s="575" t="str">
        <f>'7-A'!F$6</f>
        <v>Other Maintenance Expenses</v>
      </c>
      <c r="G786" s="575"/>
      <c r="I786" s="584" t="s">
        <v>30</v>
      </c>
    </row>
    <row r="787" spans="2:9" s="574" customFormat="1" x14ac:dyDescent="0.25">
      <c r="B787" s="574" t="s">
        <v>1402</v>
      </c>
      <c r="C787" s="574" t="s">
        <v>1403</v>
      </c>
      <c r="D787" s="574" t="s">
        <v>1388</v>
      </c>
      <c r="E787" s="634">
        <f>'7-A'!F13</f>
        <v>0</v>
      </c>
      <c r="F787" s="575" t="str">
        <f>'7-A'!F$6</f>
        <v>Other Maintenance Expenses</v>
      </c>
      <c r="G787" s="575"/>
      <c r="I787" s="584" t="s">
        <v>30</v>
      </c>
    </row>
    <row r="788" spans="2:9" s="574" customFormat="1" x14ac:dyDescent="0.25">
      <c r="B788" s="574" t="s">
        <v>1402</v>
      </c>
      <c r="C788" s="574" t="s">
        <v>1403</v>
      </c>
      <c r="D788" s="574" t="s">
        <v>1389</v>
      </c>
      <c r="E788" s="634">
        <f>'7-A'!F14</f>
        <v>0</v>
      </c>
      <c r="F788" s="575" t="str">
        <f>'7-A'!F$6</f>
        <v>Other Maintenance Expenses</v>
      </c>
      <c r="G788" s="575"/>
      <c r="I788" s="584" t="s">
        <v>30</v>
      </c>
    </row>
    <row r="789" spans="2:9" s="574" customFormat="1" x14ac:dyDescent="0.25">
      <c r="B789" s="574" t="s">
        <v>1402</v>
      </c>
      <c r="C789" s="574" t="s">
        <v>1403</v>
      </c>
      <c r="D789" s="574" t="s">
        <v>1390</v>
      </c>
      <c r="E789" s="634">
        <f>'7-A'!F15</f>
        <v>0</v>
      </c>
      <c r="F789" s="575" t="str">
        <f>'7-A'!F$6</f>
        <v>Other Maintenance Expenses</v>
      </c>
      <c r="G789" s="575"/>
      <c r="I789" s="584" t="s">
        <v>30</v>
      </c>
    </row>
    <row r="790" spans="2:9" s="574" customFormat="1" x14ac:dyDescent="0.25">
      <c r="B790" s="574" t="s">
        <v>1402</v>
      </c>
      <c r="C790" s="574" t="s">
        <v>1403</v>
      </c>
      <c r="D790" s="574" t="s">
        <v>1391</v>
      </c>
      <c r="E790" s="634">
        <f>'7-A'!F16</f>
        <v>0</v>
      </c>
      <c r="F790" s="575" t="str">
        <f>'7-A'!F$6</f>
        <v>Other Maintenance Expenses</v>
      </c>
      <c r="G790" s="575"/>
      <c r="I790" s="584" t="s">
        <v>30</v>
      </c>
    </row>
    <row r="791" spans="2:9" s="574" customFormat="1" x14ac:dyDescent="0.25">
      <c r="B791" s="574" t="s">
        <v>1402</v>
      </c>
      <c r="C791" s="574" t="s">
        <v>1403</v>
      </c>
      <c r="D791" s="574" t="s">
        <v>1392</v>
      </c>
      <c r="E791" s="634">
        <f>'7-A'!G7</f>
        <v>0</v>
      </c>
      <c r="F791" s="575" t="str">
        <f>'7-A'!F$6</f>
        <v>Other Maintenance Expenses</v>
      </c>
      <c r="G791" s="575"/>
      <c r="I791" s="584" t="s">
        <v>30</v>
      </c>
    </row>
    <row r="792" spans="2:9" s="574" customFormat="1" x14ac:dyDescent="0.25">
      <c r="B792" s="574" t="s">
        <v>1402</v>
      </c>
      <c r="C792" s="574" t="s">
        <v>1403</v>
      </c>
      <c r="D792" s="574" t="s">
        <v>1393</v>
      </c>
      <c r="E792" s="634">
        <f>'7-A'!G8</f>
        <v>0</v>
      </c>
      <c r="F792" s="575" t="str">
        <f>'7-A'!F$6</f>
        <v>Other Maintenance Expenses</v>
      </c>
      <c r="G792" s="575"/>
      <c r="I792" s="584" t="s">
        <v>30</v>
      </c>
    </row>
    <row r="793" spans="2:9" s="574" customFormat="1" x14ac:dyDescent="0.25">
      <c r="B793" s="574" t="s">
        <v>1402</v>
      </c>
      <c r="C793" s="574" t="s">
        <v>1403</v>
      </c>
      <c r="D793" s="574" t="s">
        <v>1394</v>
      </c>
      <c r="E793" s="634">
        <f>'7-A'!G9</f>
        <v>0</v>
      </c>
      <c r="F793" s="575" t="str">
        <f>'7-A'!F$6</f>
        <v>Other Maintenance Expenses</v>
      </c>
      <c r="G793" s="575"/>
      <c r="I793" s="584" t="s">
        <v>30</v>
      </c>
    </row>
    <row r="794" spans="2:9" s="574" customFormat="1" x14ac:dyDescent="0.25">
      <c r="B794" s="574" t="s">
        <v>1402</v>
      </c>
      <c r="C794" s="574" t="s">
        <v>1403</v>
      </c>
      <c r="D794" s="574" t="s">
        <v>1395</v>
      </c>
      <c r="E794" s="634">
        <f>'7-A'!G10</f>
        <v>0</v>
      </c>
      <c r="F794" s="575" t="str">
        <f>'7-A'!F$6</f>
        <v>Other Maintenance Expenses</v>
      </c>
      <c r="G794" s="575"/>
      <c r="I794" s="584" t="s">
        <v>30</v>
      </c>
    </row>
    <row r="795" spans="2:9" s="574" customFormat="1" x14ac:dyDescent="0.25">
      <c r="B795" s="574" t="s">
        <v>1402</v>
      </c>
      <c r="C795" s="574" t="s">
        <v>1403</v>
      </c>
      <c r="D795" s="574" t="s">
        <v>1396</v>
      </c>
      <c r="E795" s="634">
        <f>'7-A'!G11</f>
        <v>0</v>
      </c>
      <c r="F795" s="575" t="str">
        <f>'7-A'!F$6</f>
        <v>Other Maintenance Expenses</v>
      </c>
      <c r="G795" s="575"/>
      <c r="I795" s="584" t="s">
        <v>30</v>
      </c>
    </row>
    <row r="796" spans="2:9" s="574" customFormat="1" x14ac:dyDescent="0.25">
      <c r="B796" s="574" t="s">
        <v>1402</v>
      </c>
      <c r="C796" s="574" t="s">
        <v>1403</v>
      </c>
      <c r="D796" s="574" t="s">
        <v>1397</v>
      </c>
      <c r="E796" s="634">
        <f>'7-A'!G12</f>
        <v>0</v>
      </c>
      <c r="F796" s="575" t="str">
        <f>'7-A'!F$6</f>
        <v>Other Maintenance Expenses</v>
      </c>
      <c r="G796" s="575"/>
      <c r="I796" s="584" t="s">
        <v>30</v>
      </c>
    </row>
    <row r="797" spans="2:9" s="574" customFormat="1" x14ac:dyDescent="0.25">
      <c r="B797" s="574" t="s">
        <v>1402</v>
      </c>
      <c r="C797" s="574" t="s">
        <v>1403</v>
      </c>
      <c r="D797" s="574" t="s">
        <v>1398</v>
      </c>
      <c r="E797" s="634">
        <f>'7-A'!G13</f>
        <v>0</v>
      </c>
      <c r="F797" s="575" t="str">
        <f>'7-A'!F$6</f>
        <v>Other Maintenance Expenses</v>
      </c>
      <c r="G797" s="575"/>
      <c r="I797" s="584" t="s">
        <v>30</v>
      </c>
    </row>
    <row r="798" spans="2:9" s="574" customFormat="1" x14ac:dyDescent="0.25">
      <c r="B798" s="574" t="s">
        <v>1402</v>
      </c>
      <c r="C798" s="574" t="s">
        <v>1403</v>
      </c>
      <c r="D798" s="574" t="s">
        <v>1399</v>
      </c>
      <c r="E798" s="634">
        <f>'7-A'!G14</f>
        <v>0</v>
      </c>
      <c r="F798" s="575" t="str">
        <f>'7-A'!F$6</f>
        <v>Other Maintenance Expenses</v>
      </c>
      <c r="G798" s="575"/>
      <c r="I798" s="584" t="s">
        <v>30</v>
      </c>
    </row>
    <row r="799" spans="2:9" s="574" customFormat="1" x14ac:dyDescent="0.25">
      <c r="B799" s="574" t="s">
        <v>1402</v>
      </c>
      <c r="C799" s="574" t="s">
        <v>1403</v>
      </c>
      <c r="D799" s="574" t="s">
        <v>1400</v>
      </c>
      <c r="E799" s="634">
        <f>'7-A'!G15</f>
        <v>0</v>
      </c>
      <c r="F799" s="575" t="str">
        <f>'7-A'!F$6</f>
        <v>Other Maintenance Expenses</v>
      </c>
      <c r="G799" s="575"/>
      <c r="I799" s="584" t="s">
        <v>30</v>
      </c>
    </row>
    <row r="800" spans="2:9" s="574" customFormat="1" x14ac:dyDescent="0.25">
      <c r="B800" s="574" t="s">
        <v>1402</v>
      </c>
      <c r="C800" s="574" t="s">
        <v>1403</v>
      </c>
      <c r="D800" s="574" t="s">
        <v>1401</v>
      </c>
      <c r="E800" s="634">
        <f>'7-A'!G16</f>
        <v>0</v>
      </c>
      <c r="F800" s="575" t="str">
        <f>'7-A'!F$6</f>
        <v>Other Maintenance Expenses</v>
      </c>
      <c r="G800" s="575"/>
      <c r="I800" s="584" t="s">
        <v>30</v>
      </c>
    </row>
    <row r="801" spans="2:9" s="574" customFormat="1" x14ac:dyDescent="0.25">
      <c r="B801" s="574" t="s">
        <v>1402</v>
      </c>
      <c r="C801" s="574" t="s">
        <v>1403</v>
      </c>
      <c r="E801" s="618">
        <f>'7-A'!F20</f>
        <v>0</v>
      </c>
      <c r="F801" s="575" t="str">
        <f>'7-A'!F19</f>
        <v>Rationale:</v>
      </c>
      <c r="G801" s="575"/>
      <c r="I801" s="584" t="s">
        <v>30</v>
      </c>
    </row>
    <row r="802" spans="2:9" s="574" customFormat="1" x14ac:dyDescent="0.25">
      <c r="B802" s="574" t="s">
        <v>1402</v>
      </c>
      <c r="C802" s="574" t="s">
        <v>1403</v>
      </c>
      <c r="D802" s="574" t="s">
        <v>1382</v>
      </c>
      <c r="E802" s="634">
        <f>'7-A'!F26</f>
        <v>0</v>
      </c>
      <c r="F802" s="575" t="str">
        <f>'7-A'!F$25</f>
        <v>Other Fixed Expenses</v>
      </c>
      <c r="G802" s="575"/>
      <c r="I802" s="584" t="s">
        <v>30</v>
      </c>
    </row>
    <row r="803" spans="2:9" s="574" customFormat="1" x14ac:dyDescent="0.25">
      <c r="B803" s="574" t="s">
        <v>1402</v>
      </c>
      <c r="C803" s="574" t="s">
        <v>1403</v>
      </c>
      <c r="D803" s="574" t="s">
        <v>1383</v>
      </c>
      <c r="E803" s="634">
        <f>'7-A'!F27</f>
        <v>0</v>
      </c>
      <c r="F803" s="575" t="str">
        <f>'7-A'!F$25</f>
        <v>Other Fixed Expenses</v>
      </c>
      <c r="G803" s="575"/>
      <c r="I803" s="584" t="s">
        <v>30</v>
      </c>
    </row>
    <row r="804" spans="2:9" s="574" customFormat="1" x14ac:dyDescent="0.25">
      <c r="B804" s="574" t="s">
        <v>1402</v>
      </c>
      <c r="C804" s="574" t="s">
        <v>1403</v>
      </c>
      <c r="D804" s="574" t="s">
        <v>1384</v>
      </c>
      <c r="E804" s="634">
        <f>'7-A'!F28</f>
        <v>0</v>
      </c>
      <c r="F804" s="575" t="str">
        <f>'7-A'!F$25</f>
        <v>Other Fixed Expenses</v>
      </c>
      <c r="G804" s="575"/>
      <c r="I804" s="584" t="s">
        <v>30</v>
      </c>
    </row>
    <row r="805" spans="2:9" s="574" customFormat="1" x14ac:dyDescent="0.25">
      <c r="B805" s="574" t="s">
        <v>1402</v>
      </c>
      <c r="C805" s="574" t="s">
        <v>1403</v>
      </c>
      <c r="D805" s="574" t="s">
        <v>1385</v>
      </c>
      <c r="E805" s="634">
        <f>'7-A'!F29</f>
        <v>0</v>
      </c>
      <c r="F805" s="575" t="str">
        <f>'7-A'!F$25</f>
        <v>Other Fixed Expenses</v>
      </c>
      <c r="G805" s="575"/>
      <c r="I805" s="584" t="s">
        <v>30</v>
      </c>
    </row>
    <row r="806" spans="2:9" s="574" customFormat="1" x14ac:dyDescent="0.25">
      <c r="B806" s="574" t="s">
        <v>1402</v>
      </c>
      <c r="C806" s="574" t="s">
        <v>1403</v>
      </c>
      <c r="D806" s="574" t="s">
        <v>1386</v>
      </c>
      <c r="E806" s="634">
        <f>'7-A'!F30</f>
        <v>0</v>
      </c>
      <c r="F806" s="575" t="str">
        <f>'7-A'!F$25</f>
        <v>Other Fixed Expenses</v>
      </c>
      <c r="G806" s="575"/>
      <c r="I806" s="584" t="s">
        <v>30</v>
      </c>
    </row>
    <row r="807" spans="2:9" s="574" customFormat="1" x14ac:dyDescent="0.25">
      <c r="B807" s="574" t="s">
        <v>1402</v>
      </c>
      <c r="C807" s="574" t="s">
        <v>1403</v>
      </c>
      <c r="D807" s="574" t="s">
        <v>1387</v>
      </c>
      <c r="E807" s="634">
        <f>'7-A'!F31</f>
        <v>0</v>
      </c>
      <c r="F807" s="575" t="str">
        <f>'7-A'!F$25</f>
        <v>Other Fixed Expenses</v>
      </c>
      <c r="G807" s="575"/>
      <c r="I807" s="584" t="s">
        <v>30</v>
      </c>
    </row>
    <row r="808" spans="2:9" s="574" customFormat="1" x14ac:dyDescent="0.25">
      <c r="B808" s="574" t="s">
        <v>1402</v>
      </c>
      <c r="C808" s="574" t="s">
        <v>1403</v>
      </c>
      <c r="D808" s="574" t="s">
        <v>1388</v>
      </c>
      <c r="E808" s="634">
        <f>'7-A'!F32</f>
        <v>0</v>
      </c>
      <c r="F808" s="575" t="str">
        <f>'7-A'!F$25</f>
        <v>Other Fixed Expenses</v>
      </c>
      <c r="G808" s="575"/>
      <c r="I808" s="584" t="s">
        <v>30</v>
      </c>
    </row>
    <row r="809" spans="2:9" s="574" customFormat="1" x14ac:dyDescent="0.25">
      <c r="B809" s="574" t="s">
        <v>1402</v>
      </c>
      <c r="C809" s="574" t="s">
        <v>1403</v>
      </c>
      <c r="D809" s="574" t="s">
        <v>1389</v>
      </c>
      <c r="E809" s="634">
        <f>'7-A'!F33</f>
        <v>0</v>
      </c>
      <c r="F809" s="575" t="str">
        <f>'7-A'!F$25</f>
        <v>Other Fixed Expenses</v>
      </c>
      <c r="G809" s="575"/>
      <c r="I809" s="584" t="s">
        <v>30</v>
      </c>
    </row>
    <row r="810" spans="2:9" s="574" customFormat="1" x14ac:dyDescent="0.25">
      <c r="B810" s="574" t="s">
        <v>1402</v>
      </c>
      <c r="C810" s="574" t="s">
        <v>1403</v>
      </c>
      <c r="D810" s="574" t="s">
        <v>1390</v>
      </c>
      <c r="E810" s="634">
        <f>'7-A'!F34</f>
        <v>0</v>
      </c>
      <c r="F810" s="575" t="str">
        <f>'7-A'!F$25</f>
        <v>Other Fixed Expenses</v>
      </c>
      <c r="G810" s="575"/>
      <c r="I810" s="584" t="s">
        <v>30</v>
      </c>
    </row>
    <row r="811" spans="2:9" s="574" customFormat="1" x14ac:dyDescent="0.25">
      <c r="B811" s="574" t="s">
        <v>1402</v>
      </c>
      <c r="C811" s="574" t="s">
        <v>1403</v>
      </c>
      <c r="D811" s="574" t="s">
        <v>1391</v>
      </c>
      <c r="E811" s="634">
        <f>'7-A'!F35</f>
        <v>0</v>
      </c>
      <c r="F811" s="575" t="str">
        <f>'7-A'!F$25</f>
        <v>Other Fixed Expenses</v>
      </c>
      <c r="G811" s="575"/>
      <c r="I811" s="584" t="s">
        <v>30</v>
      </c>
    </row>
    <row r="812" spans="2:9" s="574" customFormat="1" x14ac:dyDescent="0.25">
      <c r="B812" s="574" t="s">
        <v>1402</v>
      </c>
      <c r="C812" s="574" t="s">
        <v>1403</v>
      </c>
      <c r="D812" s="574" t="s">
        <v>1392</v>
      </c>
      <c r="E812" s="634">
        <f>'7-A'!G26</f>
        <v>0</v>
      </c>
      <c r="F812" s="575" t="str">
        <f>'7-A'!F$25</f>
        <v>Other Fixed Expenses</v>
      </c>
      <c r="G812" s="575"/>
      <c r="I812" s="584" t="s">
        <v>30</v>
      </c>
    </row>
    <row r="813" spans="2:9" s="574" customFormat="1" x14ac:dyDescent="0.25">
      <c r="B813" s="574" t="s">
        <v>1402</v>
      </c>
      <c r="C813" s="574" t="s">
        <v>1403</v>
      </c>
      <c r="D813" s="574" t="s">
        <v>1393</v>
      </c>
      <c r="E813" s="634">
        <f>'7-A'!G27</f>
        <v>0</v>
      </c>
      <c r="F813" s="575" t="str">
        <f>'7-A'!F$25</f>
        <v>Other Fixed Expenses</v>
      </c>
      <c r="G813" s="575"/>
      <c r="I813" s="584" t="s">
        <v>30</v>
      </c>
    </row>
    <row r="814" spans="2:9" s="574" customFormat="1" x14ac:dyDescent="0.25">
      <c r="B814" s="574" t="s">
        <v>1402</v>
      </c>
      <c r="C814" s="574" t="s">
        <v>1403</v>
      </c>
      <c r="D814" s="574" t="s">
        <v>1394</v>
      </c>
      <c r="E814" s="634">
        <f>'7-A'!G28</f>
        <v>0</v>
      </c>
      <c r="F814" s="575" t="str">
        <f>'7-A'!F$25</f>
        <v>Other Fixed Expenses</v>
      </c>
      <c r="G814" s="575"/>
      <c r="I814" s="584" t="s">
        <v>30</v>
      </c>
    </row>
    <row r="815" spans="2:9" s="574" customFormat="1" x14ac:dyDescent="0.25">
      <c r="B815" s="574" t="s">
        <v>1402</v>
      </c>
      <c r="C815" s="574" t="s">
        <v>1403</v>
      </c>
      <c r="D815" s="574" t="s">
        <v>1395</v>
      </c>
      <c r="E815" s="634">
        <f>'7-A'!G29</f>
        <v>0</v>
      </c>
      <c r="F815" s="575" t="str">
        <f>'7-A'!F$25</f>
        <v>Other Fixed Expenses</v>
      </c>
      <c r="G815" s="575"/>
      <c r="I815" s="584" t="s">
        <v>30</v>
      </c>
    </row>
    <row r="816" spans="2:9" s="574" customFormat="1" x14ac:dyDescent="0.25">
      <c r="B816" s="574" t="s">
        <v>1402</v>
      </c>
      <c r="C816" s="574" t="s">
        <v>1403</v>
      </c>
      <c r="D816" s="574" t="s">
        <v>1396</v>
      </c>
      <c r="E816" s="634">
        <f>'7-A'!G30</f>
        <v>0</v>
      </c>
      <c r="F816" s="575" t="str">
        <f>'7-A'!F$25</f>
        <v>Other Fixed Expenses</v>
      </c>
      <c r="G816" s="575"/>
      <c r="I816" s="584" t="s">
        <v>30</v>
      </c>
    </row>
    <row r="817" spans="2:11" s="574" customFormat="1" x14ac:dyDescent="0.25">
      <c r="B817" s="574" t="s">
        <v>1402</v>
      </c>
      <c r="C817" s="574" t="s">
        <v>1403</v>
      </c>
      <c r="D817" s="574" t="s">
        <v>1397</v>
      </c>
      <c r="E817" s="634">
        <f>'7-A'!G31</f>
        <v>0</v>
      </c>
      <c r="F817" s="575" t="str">
        <f>'7-A'!F$25</f>
        <v>Other Fixed Expenses</v>
      </c>
      <c r="G817" s="575"/>
      <c r="I817" s="584" t="s">
        <v>30</v>
      </c>
    </row>
    <row r="818" spans="2:11" s="574" customFormat="1" x14ac:dyDescent="0.25">
      <c r="B818" s="574" t="s">
        <v>1402</v>
      </c>
      <c r="C818" s="574" t="s">
        <v>1403</v>
      </c>
      <c r="D818" s="574" t="s">
        <v>1398</v>
      </c>
      <c r="E818" s="634">
        <f>'7-A'!G32</f>
        <v>0</v>
      </c>
      <c r="F818" s="575" t="str">
        <f>'7-A'!F$25</f>
        <v>Other Fixed Expenses</v>
      </c>
      <c r="G818" s="575"/>
      <c r="I818" s="584" t="s">
        <v>30</v>
      </c>
    </row>
    <row r="819" spans="2:11" s="574" customFormat="1" x14ac:dyDescent="0.25">
      <c r="B819" s="574" t="s">
        <v>1402</v>
      </c>
      <c r="C819" s="574" t="s">
        <v>1403</v>
      </c>
      <c r="D819" s="574" t="s">
        <v>1399</v>
      </c>
      <c r="E819" s="634">
        <f>'7-A'!G33</f>
        <v>0</v>
      </c>
      <c r="F819" s="575" t="str">
        <f>'7-A'!F$25</f>
        <v>Other Fixed Expenses</v>
      </c>
      <c r="G819" s="575"/>
      <c r="I819" s="584" t="s">
        <v>30</v>
      </c>
    </row>
    <row r="820" spans="2:11" s="574" customFormat="1" x14ac:dyDescent="0.25">
      <c r="B820" s="574" t="s">
        <v>1402</v>
      </c>
      <c r="C820" s="574" t="s">
        <v>1403</v>
      </c>
      <c r="D820" s="574" t="s">
        <v>1400</v>
      </c>
      <c r="E820" s="634">
        <f>'7-A'!G34</f>
        <v>0</v>
      </c>
      <c r="F820" s="575" t="str">
        <f>'7-A'!F$25</f>
        <v>Other Fixed Expenses</v>
      </c>
      <c r="G820" s="575"/>
      <c r="I820" s="584" t="s">
        <v>30</v>
      </c>
    </row>
    <row r="821" spans="2:11" s="574" customFormat="1" x14ac:dyDescent="0.25">
      <c r="B821" s="574" t="s">
        <v>1402</v>
      </c>
      <c r="C821" s="574" t="s">
        <v>1403</v>
      </c>
      <c r="D821" s="574" t="s">
        <v>1401</v>
      </c>
      <c r="E821" s="634">
        <f>'7-A'!G35</f>
        <v>0</v>
      </c>
      <c r="F821" s="575" t="str">
        <f>'7-A'!F$25</f>
        <v>Other Fixed Expenses</v>
      </c>
      <c r="G821" s="575"/>
      <c r="I821" s="584" t="s">
        <v>30</v>
      </c>
    </row>
    <row r="822" spans="2:11" s="574" customFormat="1" x14ac:dyDescent="0.25">
      <c r="B822" s="574" t="s">
        <v>1402</v>
      </c>
      <c r="C822" s="574" t="s">
        <v>1403</v>
      </c>
      <c r="E822" s="618">
        <f>'7-A'!F39</f>
        <v>0</v>
      </c>
      <c r="F822" s="575" t="str">
        <f>'7-A'!F38</f>
        <v>Rationale:</v>
      </c>
      <c r="G822" s="575"/>
      <c r="I822" s="584" t="s">
        <v>30</v>
      </c>
    </row>
    <row r="823" spans="2:11" s="574" customFormat="1" x14ac:dyDescent="0.25">
      <c r="B823" s="574">
        <v>8</v>
      </c>
      <c r="C823" s="574" t="s">
        <v>241</v>
      </c>
      <c r="E823" s="619">
        <f>'8'!F19</f>
        <v>0</v>
      </c>
      <c r="F823" s="575" t="str">
        <f>'8'!C19</f>
        <v>HUD (Specify program)</v>
      </c>
      <c r="G823" s="608" t="s">
        <v>930</v>
      </c>
      <c r="I823" s="584" t="s">
        <v>30</v>
      </c>
      <c r="K823" s="574" t="str">
        <f>IF(E823=0,"",E823)</f>
        <v/>
      </c>
    </row>
    <row r="824" spans="2:11" s="574" customFormat="1" x14ac:dyDescent="0.25">
      <c r="B824" s="574">
        <v>8</v>
      </c>
      <c r="C824" s="574" t="s">
        <v>241</v>
      </c>
      <c r="E824" s="619">
        <f>'8'!D20</f>
        <v>0</v>
      </c>
      <c r="F824" s="575" t="str">
        <f>'8'!C20</f>
        <v>Other:</v>
      </c>
      <c r="G824" s="575"/>
      <c r="I824" s="584" t="s">
        <v>30</v>
      </c>
    </row>
    <row r="825" spans="2:11" s="574" customFormat="1" x14ac:dyDescent="0.25">
      <c r="B825" s="574">
        <v>8</v>
      </c>
      <c r="C825" s="574" t="s">
        <v>241</v>
      </c>
      <c r="E825" s="619">
        <f>'8'!D21</f>
        <v>0</v>
      </c>
      <c r="F825" s="575" t="str">
        <f>'8'!C21</f>
        <v>Other:</v>
      </c>
      <c r="G825" s="575"/>
      <c r="I825" s="584" t="s">
        <v>30</v>
      </c>
    </row>
    <row r="826" spans="2:11" s="574" customFormat="1" x14ac:dyDescent="0.25">
      <c r="B826" s="574">
        <v>8</v>
      </c>
      <c r="C826" s="574" t="s">
        <v>241</v>
      </c>
      <c r="D826" s="574">
        <f>'8'!B24</f>
        <v>1</v>
      </c>
      <c r="E826" s="619" t="str">
        <f>'8'!C24</f>
        <v>A</v>
      </c>
      <c r="F826" s="575" t="str">
        <f>'8'!C23</f>
        <v>Source Code</v>
      </c>
      <c r="G826" s="575"/>
      <c r="I826" s="584" t="s">
        <v>1415</v>
      </c>
      <c r="J826" s="574" t="s">
        <v>1136</v>
      </c>
    </row>
    <row r="827" spans="2:11" s="574" customFormat="1" x14ac:dyDescent="0.25">
      <c r="B827" s="574">
        <v>8</v>
      </c>
      <c r="C827" s="574" t="s">
        <v>241</v>
      </c>
      <c r="D827" s="574">
        <f>'8'!B25</f>
        <v>2</v>
      </c>
      <c r="E827" s="619" t="str">
        <f>'8'!C25</f>
        <v>B</v>
      </c>
      <c r="F827" s="575" t="str">
        <f>F826</f>
        <v>Source Code</v>
      </c>
      <c r="G827" s="575"/>
      <c r="I827" s="584" t="s">
        <v>1415</v>
      </c>
      <c r="J827" s="574" t="s">
        <v>1136</v>
      </c>
    </row>
    <row r="828" spans="2:11" s="574" customFormat="1" x14ac:dyDescent="0.25">
      <c r="B828" s="574">
        <v>8</v>
      </c>
      <c r="C828" s="574" t="s">
        <v>241</v>
      </c>
      <c r="D828" s="574">
        <f>'8'!B26</f>
        <v>3</v>
      </c>
      <c r="E828" s="619">
        <f>'8'!C26</f>
        <v>0</v>
      </c>
      <c r="F828" s="575" t="str">
        <f t="shared" ref="F828:F835" si="17">F827</f>
        <v>Source Code</v>
      </c>
      <c r="G828" s="575"/>
      <c r="I828" s="584" t="s">
        <v>1415</v>
      </c>
      <c r="J828" s="574" t="s">
        <v>1136</v>
      </c>
    </row>
    <row r="829" spans="2:11" s="574" customFormat="1" x14ac:dyDescent="0.25">
      <c r="B829" s="574">
        <v>8</v>
      </c>
      <c r="C829" s="574" t="s">
        <v>241</v>
      </c>
      <c r="D829" s="574">
        <f>'8'!B27</f>
        <v>4</v>
      </c>
      <c r="E829" s="619">
        <f>'8'!C27</f>
        <v>0</v>
      </c>
      <c r="F829" s="575" t="str">
        <f t="shared" si="17"/>
        <v>Source Code</v>
      </c>
      <c r="G829" s="575"/>
      <c r="I829" s="584" t="s">
        <v>1415</v>
      </c>
      <c r="J829" s="574" t="s">
        <v>1136</v>
      </c>
    </row>
    <row r="830" spans="2:11" s="574" customFormat="1" x14ac:dyDescent="0.25">
      <c r="B830" s="574">
        <v>8</v>
      </c>
      <c r="C830" s="574" t="s">
        <v>241</v>
      </c>
      <c r="D830" s="574">
        <f>'8'!B28</f>
        <v>5</v>
      </c>
      <c r="E830" s="619">
        <f>'8'!C28</f>
        <v>0</v>
      </c>
      <c r="F830" s="575" t="str">
        <f t="shared" si="17"/>
        <v>Source Code</v>
      </c>
      <c r="G830" s="575"/>
      <c r="I830" s="584" t="s">
        <v>1415</v>
      </c>
      <c r="J830" s="574" t="s">
        <v>1136</v>
      </c>
    </row>
    <row r="831" spans="2:11" s="574" customFormat="1" x14ac:dyDescent="0.25">
      <c r="B831" s="574">
        <v>8</v>
      </c>
      <c r="C831" s="574" t="s">
        <v>241</v>
      </c>
      <c r="D831" s="574">
        <f>'8'!B29</f>
        <v>6</v>
      </c>
      <c r="E831" s="619">
        <f>'8'!C29</f>
        <v>0</v>
      </c>
      <c r="F831" s="575" t="str">
        <f t="shared" si="17"/>
        <v>Source Code</v>
      </c>
      <c r="G831" s="575"/>
      <c r="I831" s="584" t="s">
        <v>1415</v>
      </c>
      <c r="J831" s="574" t="s">
        <v>1136</v>
      </c>
    </row>
    <row r="832" spans="2:11" s="574" customFormat="1" x14ac:dyDescent="0.25">
      <c r="B832" s="574">
        <v>8</v>
      </c>
      <c r="C832" s="574" t="s">
        <v>241</v>
      </c>
      <c r="D832" s="574">
        <f>'8'!B30</f>
        <v>7</v>
      </c>
      <c r="E832" s="619">
        <f>'8'!C30</f>
        <v>0</v>
      </c>
      <c r="F832" s="575" t="str">
        <f t="shared" si="17"/>
        <v>Source Code</v>
      </c>
      <c r="G832" s="575"/>
      <c r="I832" s="584" t="s">
        <v>1415</v>
      </c>
      <c r="J832" s="574" t="s">
        <v>1136</v>
      </c>
    </row>
    <row r="833" spans="2:10" s="574" customFormat="1" x14ac:dyDescent="0.25">
      <c r="B833" s="574">
        <v>8</v>
      </c>
      <c r="C833" s="574" t="s">
        <v>241</v>
      </c>
      <c r="D833" s="574">
        <f>'8'!B31</f>
        <v>8</v>
      </c>
      <c r="E833" s="619">
        <f>'8'!C31</f>
        <v>0</v>
      </c>
      <c r="F833" s="575" t="str">
        <f t="shared" si="17"/>
        <v>Source Code</v>
      </c>
      <c r="G833" s="575"/>
      <c r="I833" s="584" t="s">
        <v>1415</v>
      </c>
      <c r="J833" s="574" t="s">
        <v>1136</v>
      </c>
    </row>
    <row r="834" spans="2:10" s="574" customFormat="1" x14ac:dyDescent="0.25">
      <c r="B834" s="574">
        <v>8</v>
      </c>
      <c r="C834" s="574" t="s">
        <v>241</v>
      </c>
      <c r="D834" s="574">
        <f>'8'!B32</f>
        <v>9</v>
      </c>
      <c r="E834" s="619">
        <f>'8'!C32</f>
        <v>0</v>
      </c>
      <c r="F834" s="575" t="str">
        <f t="shared" si="17"/>
        <v>Source Code</v>
      </c>
      <c r="G834" s="575"/>
      <c r="I834" s="576" t="s">
        <v>30</v>
      </c>
    </row>
    <row r="835" spans="2:10" s="574" customFormat="1" x14ac:dyDescent="0.25">
      <c r="B835" s="574">
        <v>8</v>
      </c>
      <c r="C835" s="574" t="s">
        <v>241</v>
      </c>
      <c r="D835" s="574">
        <f>'8'!B33</f>
        <v>10</v>
      </c>
      <c r="E835" s="619">
        <f>'8'!C33</f>
        <v>0</v>
      </c>
      <c r="F835" s="575" t="str">
        <f t="shared" si="17"/>
        <v>Source Code</v>
      </c>
      <c r="G835" s="575"/>
      <c r="I835" s="576" t="s">
        <v>30</v>
      </c>
    </row>
    <row r="836" spans="2:10" s="574" customFormat="1" x14ac:dyDescent="0.25">
      <c r="B836" s="574">
        <v>8</v>
      </c>
      <c r="C836" s="574" t="s">
        <v>241</v>
      </c>
      <c r="D836" s="574">
        <f>'8'!B24</f>
        <v>1</v>
      </c>
      <c r="E836" s="619" t="str">
        <f>'8'!D24</f>
        <v>3</v>
      </c>
      <c r="F836" s="575" t="str">
        <f>'8'!D23</f>
        <v>Type</v>
      </c>
      <c r="G836" s="575"/>
      <c r="I836" s="584" t="s">
        <v>1111</v>
      </c>
      <c r="J836" s="574" t="s">
        <v>1136</v>
      </c>
    </row>
    <row r="837" spans="2:10" s="574" customFormat="1" x14ac:dyDescent="0.25">
      <c r="B837" s="574">
        <v>8</v>
      </c>
      <c r="C837" s="574" t="s">
        <v>241</v>
      </c>
      <c r="D837" s="574">
        <f>'8'!B25</f>
        <v>2</v>
      </c>
      <c r="E837" s="619" t="str">
        <f>'8'!D25</f>
        <v>3</v>
      </c>
      <c r="F837" s="575" t="str">
        <f>F836</f>
        <v>Type</v>
      </c>
      <c r="G837" s="575"/>
      <c r="I837" s="584" t="s">
        <v>1111</v>
      </c>
      <c r="J837" s="574" t="s">
        <v>1136</v>
      </c>
    </row>
    <row r="838" spans="2:10" s="574" customFormat="1" x14ac:dyDescent="0.25">
      <c r="B838" s="574">
        <v>8</v>
      </c>
      <c r="C838" s="574" t="s">
        <v>241</v>
      </c>
      <c r="D838" s="574">
        <f>'8'!B26</f>
        <v>3</v>
      </c>
      <c r="E838" s="619">
        <f>'8'!D26</f>
        <v>0</v>
      </c>
      <c r="F838" s="575" t="str">
        <f t="shared" ref="F838:F845" si="18">F837</f>
        <v>Type</v>
      </c>
      <c r="G838" s="575"/>
      <c r="I838" s="584" t="s">
        <v>1111</v>
      </c>
      <c r="J838" s="574" t="s">
        <v>1136</v>
      </c>
    </row>
    <row r="839" spans="2:10" s="574" customFormat="1" x14ac:dyDescent="0.25">
      <c r="B839" s="574">
        <v>8</v>
      </c>
      <c r="C839" s="574" t="s">
        <v>241</v>
      </c>
      <c r="D839" s="574">
        <f>'8'!B27</f>
        <v>4</v>
      </c>
      <c r="E839" s="619">
        <f>'8'!D27</f>
        <v>0</v>
      </c>
      <c r="F839" s="575" t="str">
        <f t="shared" si="18"/>
        <v>Type</v>
      </c>
      <c r="G839" s="575"/>
      <c r="I839" s="584" t="s">
        <v>1111</v>
      </c>
      <c r="J839" s="574" t="s">
        <v>1136</v>
      </c>
    </row>
    <row r="840" spans="2:10" s="574" customFormat="1" x14ac:dyDescent="0.25">
      <c r="B840" s="574">
        <v>8</v>
      </c>
      <c r="C840" s="574" t="s">
        <v>241</v>
      </c>
      <c r="D840" s="574">
        <f>'8'!B28</f>
        <v>5</v>
      </c>
      <c r="E840" s="619">
        <f>'8'!D28</f>
        <v>0</v>
      </c>
      <c r="F840" s="575" t="str">
        <f t="shared" si="18"/>
        <v>Type</v>
      </c>
      <c r="G840" s="575"/>
      <c r="I840" s="584" t="s">
        <v>1111</v>
      </c>
      <c r="J840" s="574" t="s">
        <v>1136</v>
      </c>
    </row>
    <row r="841" spans="2:10" s="574" customFormat="1" x14ac:dyDescent="0.25">
      <c r="B841" s="574">
        <v>8</v>
      </c>
      <c r="C841" s="574" t="s">
        <v>241</v>
      </c>
      <c r="D841" s="574">
        <f>'8'!B29</f>
        <v>6</v>
      </c>
      <c r="E841" s="619">
        <f>'8'!D29</f>
        <v>0</v>
      </c>
      <c r="F841" s="575" t="str">
        <f t="shared" si="18"/>
        <v>Type</v>
      </c>
      <c r="G841" s="575"/>
      <c r="I841" s="584" t="s">
        <v>1111</v>
      </c>
      <c r="J841" s="574" t="s">
        <v>1136</v>
      </c>
    </row>
    <row r="842" spans="2:10" s="574" customFormat="1" x14ac:dyDescent="0.25">
      <c r="B842" s="574">
        <v>8</v>
      </c>
      <c r="C842" s="574" t="s">
        <v>241</v>
      </c>
      <c r="D842" s="574">
        <f>'8'!B30</f>
        <v>7</v>
      </c>
      <c r="E842" s="619">
        <f>'8'!D30</f>
        <v>0</v>
      </c>
      <c r="F842" s="575" t="str">
        <f t="shared" si="18"/>
        <v>Type</v>
      </c>
      <c r="G842" s="575"/>
      <c r="I842" s="584" t="s">
        <v>1111</v>
      </c>
      <c r="J842" s="574" t="s">
        <v>1136</v>
      </c>
    </row>
    <row r="843" spans="2:10" s="574" customFormat="1" x14ac:dyDescent="0.25">
      <c r="B843" s="574">
        <v>8</v>
      </c>
      <c r="C843" s="574" t="s">
        <v>241</v>
      </c>
      <c r="D843" s="574">
        <f>'8'!B31</f>
        <v>8</v>
      </c>
      <c r="E843" s="619">
        <f>'8'!D31</f>
        <v>0</v>
      </c>
      <c r="F843" s="575" t="str">
        <f t="shared" si="18"/>
        <v>Type</v>
      </c>
      <c r="G843" s="575"/>
      <c r="I843" s="584" t="s">
        <v>1111</v>
      </c>
      <c r="J843" s="574" t="s">
        <v>1136</v>
      </c>
    </row>
    <row r="844" spans="2:10" s="574" customFormat="1" x14ac:dyDescent="0.25">
      <c r="B844" s="574">
        <v>8</v>
      </c>
      <c r="C844" s="574" t="s">
        <v>241</v>
      </c>
      <c r="D844" s="574">
        <f>'8'!B32</f>
        <v>9</v>
      </c>
      <c r="E844" s="619">
        <f>'8'!D32</f>
        <v>0</v>
      </c>
      <c r="F844" s="575" t="str">
        <f t="shared" si="18"/>
        <v>Type</v>
      </c>
      <c r="G844" s="575"/>
      <c r="I844" s="576" t="s">
        <v>30</v>
      </c>
    </row>
    <row r="845" spans="2:10" s="574" customFormat="1" x14ac:dyDescent="0.25">
      <c r="B845" s="574">
        <v>8</v>
      </c>
      <c r="C845" s="574" t="s">
        <v>241</v>
      </c>
      <c r="D845" s="574">
        <f>'8'!B33</f>
        <v>10</v>
      </c>
      <c r="E845" s="619">
        <f>'8'!D33</f>
        <v>0</v>
      </c>
      <c r="F845" s="575" t="str">
        <f t="shared" si="18"/>
        <v>Type</v>
      </c>
      <c r="G845" s="575"/>
      <c r="I845" s="576" t="s">
        <v>30</v>
      </c>
    </row>
    <row r="846" spans="2:10" s="574" customFormat="1" x14ac:dyDescent="0.25">
      <c r="B846" s="574">
        <v>8</v>
      </c>
      <c r="C846" s="574" t="s">
        <v>241</v>
      </c>
      <c r="D846" s="574">
        <f>'8'!B24</f>
        <v>1</v>
      </c>
      <c r="E846" s="618" t="str">
        <f>'8'!E24</f>
        <v>R</v>
      </c>
      <c r="F846" s="575" t="str">
        <f>'8'!E23</f>
        <v>Status</v>
      </c>
      <c r="G846" s="575"/>
      <c r="I846" s="584" t="s">
        <v>30</v>
      </c>
    </row>
    <row r="847" spans="2:10" s="574" customFormat="1" x14ac:dyDescent="0.25">
      <c r="B847" s="574">
        <v>8</v>
      </c>
      <c r="C847" s="574" t="s">
        <v>241</v>
      </c>
      <c r="D847" s="574">
        <f>'8'!B25</f>
        <v>2</v>
      </c>
      <c r="E847" s="618" t="str">
        <f>'8'!E25</f>
        <v>R</v>
      </c>
      <c r="F847" s="575" t="str">
        <f>F846</f>
        <v>Status</v>
      </c>
      <c r="G847" s="575"/>
      <c r="I847" s="584" t="s">
        <v>30</v>
      </c>
    </row>
    <row r="848" spans="2:10" s="574" customFormat="1" x14ac:dyDescent="0.25">
      <c r="B848" s="574">
        <v>8</v>
      </c>
      <c r="C848" s="574" t="s">
        <v>241</v>
      </c>
      <c r="D848" s="574">
        <f>'8'!B26</f>
        <v>3</v>
      </c>
      <c r="E848" s="618">
        <f>'8'!E26</f>
        <v>0</v>
      </c>
      <c r="F848" s="575" t="str">
        <f t="shared" ref="F848:F855" si="19">F847</f>
        <v>Status</v>
      </c>
      <c r="G848" s="575"/>
      <c r="I848" s="584" t="s">
        <v>30</v>
      </c>
    </row>
    <row r="849" spans="2:10" s="574" customFormat="1" x14ac:dyDescent="0.25">
      <c r="B849" s="574">
        <v>8</v>
      </c>
      <c r="C849" s="574" t="s">
        <v>241</v>
      </c>
      <c r="D849" s="574">
        <f>'8'!B27</f>
        <v>4</v>
      </c>
      <c r="E849" s="618">
        <f>'8'!E27</f>
        <v>0</v>
      </c>
      <c r="F849" s="575" t="str">
        <f t="shared" si="19"/>
        <v>Status</v>
      </c>
      <c r="G849" s="575"/>
      <c r="I849" s="584" t="s">
        <v>30</v>
      </c>
    </row>
    <row r="850" spans="2:10" s="574" customFormat="1" x14ac:dyDescent="0.25">
      <c r="B850" s="574">
        <v>8</v>
      </c>
      <c r="C850" s="574" t="s">
        <v>241</v>
      </c>
      <c r="D850" s="574">
        <f>'8'!B28</f>
        <v>5</v>
      </c>
      <c r="E850" s="618">
        <f>'8'!E28</f>
        <v>0</v>
      </c>
      <c r="F850" s="575" t="str">
        <f t="shared" si="19"/>
        <v>Status</v>
      </c>
      <c r="G850" s="575"/>
      <c r="I850" s="584" t="s">
        <v>30</v>
      </c>
    </row>
    <row r="851" spans="2:10" s="574" customFormat="1" x14ac:dyDescent="0.25">
      <c r="B851" s="574">
        <v>8</v>
      </c>
      <c r="C851" s="574" t="s">
        <v>241</v>
      </c>
      <c r="D851" s="574">
        <f>'8'!B29</f>
        <v>6</v>
      </c>
      <c r="E851" s="618">
        <f>'8'!E29</f>
        <v>0</v>
      </c>
      <c r="F851" s="575" t="str">
        <f t="shared" si="19"/>
        <v>Status</v>
      </c>
      <c r="G851" s="575"/>
      <c r="I851" s="584" t="s">
        <v>30</v>
      </c>
    </row>
    <row r="852" spans="2:10" s="574" customFormat="1" x14ac:dyDescent="0.25">
      <c r="B852" s="574">
        <v>8</v>
      </c>
      <c r="C852" s="574" t="s">
        <v>241</v>
      </c>
      <c r="D852" s="574">
        <f>'8'!B30</f>
        <v>7</v>
      </c>
      <c r="E852" s="618">
        <f>'8'!E30</f>
        <v>0</v>
      </c>
      <c r="F852" s="575" t="str">
        <f t="shared" si="19"/>
        <v>Status</v>
      </c>
      <c r="G852" s="575"/>
      <c r="I852" s="584" t="s">
        <v>30</v>
      </c>
    </row>
    <row r="853" spans="2:10" s="574" customFormat="1" x14ac:dyDescent="0.25">
      <c r="B853" s="574">
        <v>8</v>
      </c>
      <c r="C853" s="574" t="s">
        <v>241</v>
      </c>
      <c r="D853" s="574">
        <f>'8'!B31</f>
        <v>8</v>
      </c>
      <c r="E853" s="618">
        <f>'8'!E31</f>
        <v>0</v>
      </c>
      <c r="F853" s="575" t="str">
        <f t="shared" si="19"/>
        <v>Status</v>
      </c>
      <c r="G853" s="575"/>
      <c r="I853" s="584" t="s">
        <v>30</v>
      </c>
    </row>
    <row r="854" spans="2:10" s="574" customFormat="1" x14ac:dyDescent="0.25">
      <c r="B854" s="574">
        <v>8</v>
      </c>
      <c r="C854" s="574" t="s">
        <v>241</v>
      </c>
      <c r="D854" s="574">
        <f>'8'!B32</f>
        <v>9</v>
      </c>
      <c r="E854" s="618">
        <f>'8'!E32</f>
        <v>0</v>
      </c>
      <c r="F854" s="575" t="str">
        <f t="shared" si="19"/>
        <v>Status</v>
      </c>
      <c r="G854" s="575"/>
      <c r="I854" s="584" t="s">
        <v>30</v>
      </c>
    </row>
    <row r="855" spans="2:10" s="574" customFormat="1" x14ac:dyDescent="0.25">
      <c r="B855" s="574">
        <v>8</v>
      </c>
      <c r="C855" s="574" t="s">
        <v>241</v>
      </c>
      <c r="D855" s="574">
        <f>'8'!B33</f>
        <v>10</v>
      </c>
      <c r="E855" s="618">
        <f>'8'!E33</f>
        <v>0</v>
      </c>
      <c r="F855" s="575" t="str">
        <f t="shared" si="19"/>
        <v>Status</v>
      </c>
      <c r="G855" s="575"/>
      <c r="I855" s="584" t="s">
        <v>30</v>
      </c>
    </row>
    <row r="856" spans="2:10" s="574" customFormat="1" x14ac:dyDescent="0.25">
      <c r="B856" s="574">
        <v>8</v>
      </c>
      <c r="C856" s="574" t="s">
        <v>241</v>
      </c>
      <c r="D856" s="574">
        <f>'8'!B24</f>
        <v>1</v>
      </c>
      <c r="E856" s="620">
        <f>'8'!F24</f>
        <v>0</v>
      </c>
      <c r="F856" s="575" t="str">
        <f>'8'!F23</f>
        <v>Amount of Funds</v>
      </c>
      <c r="G856" s="575"/>
      <c r="I856" s="584" t="s">
        <v>30</v>
      </c>
    </row>
    <row r="857" spans="2:10" s="574" customFormat="1" x14ac:dyDescent="0.25">
      <c r="B857" s="574">
        <v>8</v>
      </c>
      <c r="C857" s="574" t="s">
        <v>241</v>
      </c>
      <c r="D857" s="574">
        <f>'8'!B25</f>
        <v>2</v>
      </c>
      <c r="E857" s="620">
        <f>'8'!F25</f>
        <v>0</v>
      </c>
      <c r="F857" s="575" t="str">
        <f>F856</f>
        <v>Amount of Funds</v>
      </c>
      <c r="G857" s="575" t="s">
        <v>1074</v>
      </c>
      <c r="I857" s="576" t="s">
        <v>31</v>
      </c>
      <c r="J857" s="574" t="s">
        <v>1136</v>
      </c>
    </row>
    <row r="858" spans="2:10" s="574" customFormat="1" x14ac:dyDescent="0.25">
      <c r="B858" s="574">
        <v>8</v>
      </c>
      <c r="C858" s="574" t="s">
        <v>241</v>
      </c>
      <c r="D858" s="574">
        <f>'8'!B26</f>
        <v>3</v>
      </c>
      <c r="E858" s="620">
        <f>'8'!F26</f>
        <v>0</v>
      </c>
      <c r="F858" s="575" t="str">
        <f t="shared" ref="F858:F865" si="20">F857</f>
        <v>Amount of Funds</v>
      </c>
      <c r="G858" s="575" t="s">
        <v>1074</v>
      </c>
      <c r="I858" s="576" t="s">
        <v>31</v>
      </c>
      <c r="J858" s="574" t="s">
        <v>1136</v>
      </c>
    </row>
    <row r="859" spans="2:10" s="574" customFormat="1" x14ac:dyDescent="0.25">
      <c r="B859" s="574">
        <v>8</v>
      </c>
      <c r="C859" s="574" t="s">
        <v>241</v>
      </c>
      <c r="D859" s="574">
        <f>'8'!B27</f>
        <v>4</v>
      </c>
      <c r="E859" s="620">
        <f>'8'!F27</f>
        <v>0</v>
      </c>
      <c r="F859" s="575" t="str">
        <f t="shared" si="20"/>
        <v>Amount of Funds</v>
      </c>
      <c r="G859" s="575" t="s">
        <v>1074</v>
      </c>
      <c r="I859" s="576" t="s">
        <v>31</v>
      </c>
      <c r="J859" s="574" t="s">
        <v>1136</v>
      </c>
    </row>
    <row r="860" spans="2:10" s="574" customFormat="1" x14ac:dyDescent="0.25">
      <c r="B860" s="574">
        <v>8</v>
      </c>
      <c r="C860" s="574" t="s">
        <v>241</v>
      </c>
      <c r="D860" s="574">
        <f>'8'!B28</f>
        <v>5</v>
      </c>
      <c r="E860" s="620">
        <f>'8'!F28</f>
        <v>0</v>
      </c>
      <c r="F860" s="575" t="str">
        <f t="shared" si="20"/>
        <v>Amount of Funds</v>
      </c>
      <c r="G860" s="575" t="s">
        <v>1074</v>
      </c>
      <c r="I860" s="576" t="s">
        <v>31</v>
      </c>
      <c r="J860" s="574" t="s">
        <v>1136</v>
      </c>
    </row>
    <row r="861" spans="2:10" s="574" customFormat="1" x14ac:dyDescent="0.25">
      <c r="B861" s="574">
        <v>8</v>
      </c>
      <c r="C861" s="574" t="s">
        <v>241</v>
      </c>
      <c r="D861" s="574">
        <f>'8'!B29</f>
        <v>6</v>
      </c>
      <c r="E861" s="620">
        <f>'8'!F29</f>
        <v>0</v>
      </c>
      <c r="F861" s="575" t="str">
        <f t="shared" si="20"/>
        <v>Amount of Funds</v>
      </c>
      <c r="G861" s="575" t="s">
        <v>1074</v>
      </c>
      <c r="I861" s="576" t="s">
        <v>31</v>
      </c>
      <c r="J861" s="574" t="s">
        <v>1136</v>
      </c>
    </row>
    <row r="862" spans="2:10" s="574" customFormat="1" x14ac:dyDescent="0.25">
      <c r="B862" s="574">
        <v>8</v>
      </c>
      <c r="C862" s="574" t="s">
        <v>241</v>
      </c>
      <c r="D862" s="574">
        <f>'8'!B30</f>
        <v>7</v>
      </c>
      <c r="E862" s="620">
        <f>'8'!F30</f>
        <v>0</v>
      </c>
      <c r="F862" s="575" t="str">
        <f t="shared" si="20"/>
        <v>Amount of Funds</v>
      </c>
      <c r="G862" s="575" t="s">
        <v>1074</v>
      </c>
      <c r="I862" s="576" t="s">
        <v>31</v>
      </c>
      <c r="J862" s="574" t="s">
        <v>1136</v>
      </c>
    </row>
    <row r="863" spans="2:10" s="574" customFormat="1" x14ac:dyDescent="0.25">
      <c r="B863" s="574">
        <v>8</v>
      </c>
      <c r="C863" s="574" t="s">
        <v>241</v>
      </c>
      <c r="D863" s="574">
        <f>'8'!B31</f>
        <v>8</v>
      </c>
      <c r="E863" s="620">
        <f>'8'!F31</f>
        <v>0</v>
      </c>
      <c r="F863" s="575" t="str">
        <f t="shared" si="20"/>
        <v>Amount of Funds</v>
      </c>
      <c r="G863" s="575" t="s">
        <v>1074</v>
      </c>
      <c r="I863" s="576" t="s">
        <v>31</v>
      </c>
      <c r="J863" s="574" t="s">
        <v>1136</v>
      </c>
    </row>
    <row r="864" spans="2:10" s="574" customFormat="1" x14ac:dyDescent="0.25">
      <c r="B864" s="574">
        <v>8</v>
      </c>
      <c r="C864" s="574" t="s">
        <v>241</v>
      </c>
      <c r="D864" s="574">
        <f>'8'!B32</f>
        <v>9</v>
      </c>
      <c r="E864" s="620">
        <f>'8'!F32</f>
        <v>0</v>
      </c>
      <c r="F864" s="575" t="str">
        <f t="shared" si="20"/>
        <v>Amount of Funds</v>
      </c>
      <c r="G864" s="575" t="s">
        <v>1074</v>
      </c>
      <c r="I864" s="576" t="s">
        <v>30</v>
      </c>
    </row>
    <row r="865" spans="2:10" s="574" customFormat="1" x14ac:dyDescent="0.25">
      <c r="B865" s="574">
        <v>8</v>
      </c>
      <c r="C865" s="574" t="s">
        <v>241</v>
      </c>
      <c r="D865" s="574">
        <f>'8'!B33</f>
        <v>10</v>
      </c>
      <c r="E865" s="620">
        <f>'8'!F33</f>
        <v>0</v>
      </c>
      <c r="F865" s="575" t="str">
        <f t="shared" si="20"/>
        <v>Amount of Funds</v>
      </c>
      <c r="G865" s="575" t="s">
        <v>1074</v>
      </c>
      <c r="I865" s="576" t="s">
        <v>30</v>
      </c>
    </row>
    <row r="866" spans="2:10" s="574" customFormat="1" x14ac:dyDescent="0.25">
      <c r="B866" s="574">
        <v>8</v>
      </c>
      <c r="C866" s="574" t="s">
        <v>241</v>
      </c>
      <c r="D866" s="574">
        <f>'8'!B24</f>
        <v>1</v>
      </c>
      <c r="E866" s="620">
        <f>'8'!G24</f>
        <v>0</v>
      </c>
      <c r="F866" s="575" t="str">
        <f>'8'!G23</f>
        <v>Annual Debt Service</v>
      </c>
      <c r="G866" s="575"/>
      <c r="I866" s="576" t="s">
        <v>1060</v>
      </c>
      <c r="J866" s="574" t="s">
        <v>1136</v>
      </c>
    </row>
    <row r="867" spans="2:10" s="574" customFormat="1" x14ac:dyDescent="0.25">
      <c r="B867" s="574">
        <v>8</v>
      </c>
      <c r="C867" s="574" t="s">
        <v>241</v>
      </c>
      <c r="D867" s="574">
        <f>'8'!B25</f>
        <v>2</v>
      </c>
      <c r="E867" s="620">
        <f>'8'!G25</f>
        <v>0</v>
      </c>
      <c r="F867" s="575" t="str">
        <f>F866</f>
        <v>Annual Debt Service</v>
      </c>
      <c r="G867" s="575"/>
      <c r="I867" s="576" t="s">
        <v>1060</v>
      </c>
      <c r="J867" s="574" t="s">
        <v>1136</v>
      </c>
    </row>
    <row r="868" spans="2:10" s="574" customFormat="1" x14ac:dyDescent="0.25">
      <c r="B868" s="574">
        <v>8</v>
      </c>
      <c r="C868" s="574" t="s">
        <v>241</v>
      </c>
      <c r="D868" s="574">
        <f>'8'!B26</f>
        <v>3</v>
      </c>
      <c r="E868" s="620" t="str">
        <f>'8'!G26</f>
        <v/>
      </c>
      <c r="F868" s="575" t="str">
        <f t="shared" ref="F868:F875" si="21">F867</f>
        <v>Annual Debt Service</v>
      </c>
      <c r="G868" s="575"/>
      <c r="I868" s="576" t="s">
        <v>1060</v>
      </c>
      <c r="J868" s="574" t="s">
        <v>1136</v>
      </c>
    </row>
    <row r="869" spans="2:10" s="574" customFormat="1" x14ac:dyDescent="0.25">
      <c r="B869" s="574">
        <v>8</v>
      </c>
      <c r="C869" s="574" t="s">
        <v>241</v>
      </c>
      <c r="D869" s="574">
        <f>'8'!B27</f>
        <v>4</v>
      </c>
      <c r="E869" s="620" t="str">
        <f>'8'!G27</f>
        <v/>
      </c>
      <c r="F869" s="575" t="str">
        <f t="shared" si="21"/>
        <v>Annual Debt Service</v>
      </c>
      <c r="G869" s="575"/>
      <c r="I869" s="576" t="s">
        <v>1060</v>
      </c>
      <c r="J869" s="574" t="s">
        <v>1136</v>
      </c>
    </row>
    <row r="870" spans="2:10" s="574" customFormat="1" x14ac:dyDescent="0.25">
      <c r="B870" s="574">
        <v>8</v>
      </c>
      <c r="C870" s="574" t="s">
        <v>241</v>
      </c>
      <c r="D870" s="574">
        <f>'8'!B28</f>
        <v>5</v>
      </c>
      <c r="E870" s="620" t="str">
        <f>'8'!G28</f>
        <v/>
      </c>
      <c r="F870" s="575" t="str">
        <f t="shared" si="21"/>
        <v>Annual Debt Service</v>
      </c>
      <c r="G870" s="575"/>
      <c r="I870" s="576" t="s">
        <v>1060</v>
      </c>
      <c r="J870" s="574" t="s">
        <v>1136</v>
      </c>
    </row>
    <row r="871" spans="2:10" s="574" customFormat="1" x14ac:dyDescent="0.25">
      <c r="B871" s="574">
        <v>8</v>
      </c>
      <c r="C871" s="574" t="s">
        <v>241</v>
      </c>
      <c r="D871" s="574">
        <f>'8'!B29</f>
        <v>6</v>
      </c>
      <c r="E871" s="620" t="str">
        <f>'8'!G29</f>
        <v/>
      </c>
      <c r="F871" s="575" t="str">
        <f t="shared" si="21"/>
        <v>Annual Debt Service</v>
      </c>
      <c r="G871" s="575"/>
      <c r="I871" s="576" t="s">
        <v>1060</v>
      </c>
      <c r="J871" s="574" t="s">
        <v>1136</v>
      </c>
    </row>
    <row r="872" spans="2:10" s="574" customFormat="1" x14ac:dyDescent="0.25">
      <c r="B872" s="574">
        <v>8</v>
      </c>
      <c r="C872" s="574" t="s">
        <v>241</v>
      </c>
      <c r="D872" s="574">
        <f>'8'!B30</f>
        <v>7</v>
      </c>
      <c r="E872" s="620" t="str">
        <f>'8'!G30</f>
        <v/>
      </c>
      <c r="F872" s="575" t="str">
        <f t="shared" si="21"/>
        <v>Annual Debt Service</v>
      </c>
      <c r="G872" s="575"/>
      <c r="I872" s="576" t="s">
        <v>1060</v>
      </c>
      <c r="J872" s="574" t="s">
        <v>1136</v>
      </c>
    </row>
    <row r="873" spans="2:10" s="574" customFormat="1" x14ac:dyDescent="0.25">
      <c r="B873" s="574">
        <v>8</v>
      </c>
      <c r="C873" s="574" t="s">
        <v>241</v>
      </c>
      <c r="D873" s="574">
        <f>'8'!B31</f>
        <v>8</v>
      </c>
      <c r="E873" s="620" t="str">
        <f>'8'!G31</f>
        <v/>
      </c>
      <c r="F873" s="575" t="str">
        <f t="shared" si="21"/>
        <v>Annual Debt Service</v>
      </c>
      <c r="G873" s="575"/>
      <c r="I873" s="576" t="s">
        <v>1060</v>
      </c>
      <c r="J873" s="574" t="s">
        <v>1136</v>
      </c>
    </row>
    <row r="874" spans="2:10" s="574" customFormat="1" x14ac:dyDescent="0.25">
      <c r="B874" s="574">
        <v>8</v>
      </c>
      <c r="C874" s="574" t="s">
        <v>241</v>
      </c>
      <c r="D874" s="574">
        <f>'8'!B32</f>
        <v>9</v>
      </c>
      <c r="E874" s="620" t="str">
        <f>'8'!G32</f>
        <v/>
      </c>
      <c r="F874" s="575" t="str">
        <f t="shared" si="21"/>
        <v>Annual Debt Service</v>
      </c>
      <c r="G874" s="575"/>
      <c r="I874" s="576" t="s">
        <v>30</v>
      </c>
    </row>
    <row r="875" spans="2:10" s="574" customFormat="1" x14ac:dyDescent="0.25">
      <c r="B875" s="574">
        <v>8</v>
      </c>
      <c r="C875" s="574" t="s">
        <v>241</v>
      </c>
      <c r="D875" s="574">
        <f>'8'!B33</f>
        <v>10</v>
      </c>
      <c r="E875" s="620" t="str">
        <f>'8'!G33</f>
        <v/>
      </c>
      <c r="F875" s="575" t="str">
        <f t="shared" si="21"/>
        <v>Annual Debt Service</v>
      </c>
      <c r="G875" s="575"/>
      <c r="I875" s="576" t="s">
        <v>30</v>
      </c>
    </row>
    <row r="876" spans="2:10" s="574" customFormat="1" x14ac:dyDescent="0.25">
      <c r="B876" s="574">
        <v>8</v>
      </c>
      <c r="C876" s="574" t="s">
        <v>241</v>
      </c>
      <c r="D876" s="574">
        <f>'8'!B24</f>
        <v>1</v>
      </c>
      <c r="E876" s="622">
        <f>'8'!H24</f>
        <v>0</v>
      </c>
      <c r="F876" s="575" t="str">
        <f>'8'!H23</f>
        <v>Interest Rate</v>
      </c>
      <c r="G876" s="575" t="s">
        <v>1074</v>
      </c>
      <c r="I876" s="576" t="s">
        <v>31</v>
      </c>
      <c r="J876" s="574" t="s">
        <v>1136</v>
      </c>
    </row>
    <row r="877" spans="2:10" s="574" customFormat="1" x14ac:dyDescent="0.25">
      <c r="B877" s="574">
        <v>8</v>
      </c>
      <c r="C877" s="574" t="s">
        <v>241</v>
      </c>
      <c r="D877" s="574">
        <f>'8'!B25</f>
        <v>2</v>
      </c>
      <c r="E877" s="622">
        <f>'8'!H25</f>
        <v>0</v>
      </c>
      <c r="F877" s="575" t="str">
        <f>F876</f>
        <v>Interest Rate</v>
      </c>
      <c r="G877" s="575" t="s">
        <v>1074</v>
      </c>
      <c r="I877" s="576" t="s">
        <v>31</v>
      </c>
      <c r="J877" s="574" t="s">
        <v>1136</v>
      </c>
    </row>
    <row r="878" spans="2:10" s="574" customFormat="1" x14ac:dyDescent="0.25">
      <c r="B878" s="574">
        <v>8</v>
      </c>
      <c r="C878" s="574" t="s">
        <v>241</v>
      </c>
      <c r="D878" s="574">
        <f>'8'!B26</f>
        <v>3</v>
      </c>
      <c r="E878" s="622">
        <f>'8'!H26</f>
        <v>0</v>
      </c>
      <c r="F878" s="575" t="str">
        <f t="shared" ref="F878:F885" si="22">F877</f>
        <v>Interest Rate</v>
      </c>
      <c r="G878" s="575" t="s">
        <v>1074</v>
      </c>
      <c r="I878" s="576" t="s">
        <v>31</v>
      </c>
      <c r="J878" s="574" t="s">
        <v>1136</v>
      </c>
    </row>
    <row r="879" spans="2:10" s="574" customFormat="1" x14ac:dyDescent="0.25">
      <c r="B879" s="574">
        <v>8</v>
      </c>
      <c r="C879" s="574" t="s">
        <v>241</v>
      </c>
      <c r="D879" s="574">
        <f>'8'!B27</f>
        <v>4</v>
      </c>
      <c r="E879" s="622">
        <f>'8'!H27</f>
        <v>0</v>
      </c>
      <c r="F879" s="575" t="str">
        <f t="shared" si="22"/>
        <v>Interest Rate</v>
      </c>
      <c r="G879" s="575" t="s">
        <v>1074</v>
      </c>
      <c r="I879" s="576" t="s">
        <v>31</v>
      </c>
      <c r="J879" s="574" t="s">
        <v>1136</v>
      </c>
    </row>
    <row r="880" spans="2:10" s="574" customFormat="1" x14ac:dyDescent="0.25">
      <c r="B880" s="574">
        <v>8</v>
      </c>
      <c r="C880" s="574" t="s">
        <v>241</v>
      </c>
      <c r="D880" s="574">
        <f>'8'!B28</f>
        <v>5</v>
      </c>
      <c r="E880" s="622">
        <f>'8'!H28</f>
        <v>0</v>
      </c>
      <c r="F880" s="575" t="str">
        <f t="shared" si="22"/>
        <v>Interest Rate</v>
      </c>
      <c r="G880" s="575" t="s">
        <v>1074</v>
      </c>
      <c r="I880" s="576" t="s">
        <v>31</v>
      </c>
      <c r="J880" s="574" t="s">
        <v>1136</v>
      </c>
    </row>
    <row r="881" spans="2:10" s="574" customFormat="1" x14ac:dyDescent="0.25">
      <c r="B881" s="574">
        <v>8</v>
      </c>
      <c r="C881" s="574" t="s">
        <v>241</v>
      </c>
      <c r="D881" s="574">
        <f>'8'!B29</f>
        <v>6</v>
      </c>
      <c r="E881" s="622">
        <f>'8'!H29</f>
        <v>0</v>
      </c>
      <c r="F881" s="575" t="str">
        <f t="shared" si="22"/>
        <v>Interest Rate</v>
      </c>
      <c r="G881" s="575" t="s">
        <v>1074</v>
      </c>
      <c r="I881" s="576" t="s">
        <v>31</v>
      </c>
      <c r="J881" s="574" t="s">
        <v>1136</v>
      </c>
    </row>
    <row r="882" spans="2:10" s="574" customFormat="1" x14ac:dyDescent="0.25">
      <c r="B882" s="574">
        <v>8</v>
      </c>
      <c r="C882" s="574" t="s">
        <v>241</v>
      </c>
      <c r="D882" s="574">
        <f>'8'!B30</f>
        <v>7</v>
      </c>
      <c r="E882" s="622">
        <f>'8'!H30</f>
        <v>0</v>
      </c>
      <c r="F882" s="575" t="str">
        <f t="shared" si="22"/>
        <v>Interest Rate</v>
      </c>
      <c r="G882" s="575" t="s">
        <v>1074</v>
      </c>
      <c r="I882" s="576" t="s">
        <v>31</v>
      </c>
      <c r="J882" s="574" t="s">
        <v>1136</v>
      </c>
    </row>
    <row r="883" spans="2:10" s="574" customFormat="1" x14ac:dyDescent="0.25">
      <c r="B883" s="574">
        <v>8</v>
      </c>
      <c r="C883" s="574" t="s">
        <v>241</v>
      </c>
      <c r="D883" s="574">
        <f>'8'!B31</f>
        <v>8</v>
      </c>
      <c r="E883" s="622">
        <f>'8'!H31</f>
        <v>0</v>
      </c>
      <c r="F883" s="575" t="str">
        <f t="shared" si="22"/>
        <v>Interest Rate</v>
      </c>
      <c r="G883" s="575" t="s">
        <v>1074</v>
      </c>
      <c r="I883" s="576" t="s">
        <v>31</v>
      </c>
      <c r="J883" s="574" t="s">
        <v>1136</v>
      </c>
    </row>
    <row r="884" spans="2:10" s="574" customFormat="1" x14ac:dyDescent="0.25">
      <c r="B884" s="574">
        <v>8</v>
      </c>
      <c r="C884" s="574" t="s">
        <v>241</v>
      </c>
      <c r="D884" s="574">
        <f>'8'!B32</f>
        <v>9</v>
      </c>
      <c r="E884" s="622">
        <f>'8'!H32</f>
        <v>0</v>
      </c>
      <c r="F884" s="575" t="str">
        <f t="shared" si="22"/>
        <v>Interest Rate</v>
      </c>
      <c r="G884" s="575" t="s">
        <v>1074</v>
      </c>
      <c r="I884" s="576" t="s">
        <v>30</v>
      </c>
    </row>
    <row r="885" spans="2:10" s="574" customFormat="1" x14ac:dyDescent="0.25">
      <c r="B885" s="574">
        <v>8</v>
      </c>
      <c r="C885" s="574" t="s">
        <v>241</v>
      </c>
      <c r="D885" s="574">
        <f>'8'!B33</f>
        <v>10</v>
      </c>
      <c r="E885" s="622">
        <f>'8'!H33</f>
        <v>0</v>
      </c>
      <c r="F885" s="575" t="str">
        <f t="shared" si="22"/>
        <v>Interest Rate</v>
      </c>
      <c r="G885" s="575" t="s">
        <v>1074</v>
      </c>
      <c r="I885" s="576" t="s">
        <v>30</v>
      </c>
    </row>
    <row r="886" spans="2:10" s="574" customFormat="1" x14ac:dyDescent="0.25">
      <c r="B886" s="574">
        <v>8</v>
      </c>
      <c r="C886" s="574" t="s">
        <v>241</v>
      </c>
      <c r="D886" s="574">
        <f>'8'!B24</f>
        <v>1</v>
      </c>
      <c r="E886" s="619">
        <f>'8'!I24</f>
        <v>0</v>
      </c>
      <c r="F886" s="575" t="str">
        <f>'8'!I23</f>
        <v>Amortization Period (years)</v>
      </c>
      <c r="G886" s="575" t="s">
        <v>1058</v>
      </c>
      <c r="I886" s="576" t="s">
        <v>31</v>
      </c>
      <c r="J886" s="574" t="s">
        <v>1136</v>
      </c>
    </row>
    <row r="887" spans="2:10" s="574" customFormat="1" x14ac:dyDescent="0.25">
      <c r="B887" s="574">
        <v>8</v>
      </c>
      <c r="C887" s="574" t="s">
        <v>241</v>
      </c>
      <c r="D887" s="574">
        <f>'8'!B25</f>
        <v>2</v>
      </c>
      <c r="E887" s="619">
        <f>'8'!I25</f>
        <v>0</v>
      </c>
      <c r="F887" s="575" t="str">
        <f>F886</f>
        <v>Amortization Period (years)</v>
      </c>
      <c r="G887" s="575" t="s">
        <v>1058</v>
      </c>
      <c r="I887" s="576" t="s">
        <v>31</v>
      </c>
      <c r="J887" s="574" t="s">
        <v>1136</v>
      </c>
    </row>
    <row r="888" spans="2:10" s="574" customFormat="1" x14ac:dyDescent="0.25">
      <c r="B888" s="574">
        <v>8</v>
      </c>
      <c r="C888" s="574" t="s">
        <v>241</v>
      </c>
      <c r="D888" s="574">
        <f>'8'!B26</f>
        <v>3</v>
      </c>
      <c r="E888" s="619">
        <f>'8'!I26</f>
        <v>0</v>
      </c>
      <c r="F888" s="575" t="str">
        <f t="shared" ref="F888:F894" si="23">F887</f>
        <v>Amortization Period (years)</v>
      </c>
      <c r="G888" s="575" t="s">
        <v>1058</v>
      </c>
      <c r="I888" s="576" t="s">
        <v>31</v>
      </c>
      <c r="J888" s="574" t="s">
        <v>1136</v>
      </c>
    </row>
    <row r="889" spans="2:10" s="574" customFormat="1" x14ac:dyDescent="0.25">
      <c r="B889" s="574">
        <v>8</v>
      </c>
      <c r="C889" s="574" t="s">
        <v>241</v>
      </c>
      <c r="D889" s="574">
        <f>'8'!B27</f>
        <v>4</v>
      </c>
      <c r="E889" s="619">
        <f>'8'!I27</f>
        <v>0</v>
      </c>
      <c r="F889" s="575" t="str">
        <f t="shared" si="23"/>
        <v>Amortization Period (years)</v>
      </c>
      <c r="G889" s="575" t="s">
        <v>1058</v>
      </c>
      <c r="I889" s="576" t="s">
        <v>31</v>
      </c>
      <c r="J889" s="574" t="s">
        <v>1136</v>
      </c>
    </row>
    <row r="890" spans="2:10" s="574" customFormat="1" x14ac:dyDescent="0.25">
      <c r="B890" s="574">
        <v>8</v>
      </c>
      <c r="C890" s="574" t="s">
        <v>241</v>
      </c>
      <c r="D890" s="574">
        <f>'8'!B28</f>
        <v>5</v>
      </c>
      <c r="E890" s="619">
        <f>'8'!I28</f>
        <v>0</v>
      </c>
      <c r="F890" s="575" t="str">
        <f t="shared" si="23"/>
        <v>Amortization Period (years)</v>
      </c>
      <c r="G890" s="575" t="s">
        <v>1058</v>
      </c>
      <c r="I890" s="576" t="s">
        <v>31</v>
      </c>
      <c r="J890" s="574" t="s">
        <v>1136</v>
      </c>
    </row>
    <row r="891" spans="2:10" s="574" customFormat="1" x14ac:dyDescent="0.25">
      <c r="B891" s="574">
        <v>8</v>
      </c>
      <c r="C891" s="574" t="s">
        <v>241</v>
      </c>
      <c r="D891" s="574">
        <f>'8'!B29</f>
        <v>6</v>
      </c>
      <c r="E891" s="619">
        <f>'8'!I29</f>
        <v>0</v>
      </c>
      <c r="F891" s="575" t="str">
        <f t="shared" si="23"/>
        <v>Amortization Period (years)</v>
      </c>
      <c r="G891" s="575" t="s">
        <v>1058</v>
      </c>
      <c r="I891" s="576" t="s">
        <v>31</v>
      </c>
      <c r="J891" s="574" t="s">
        <v>1136</v>
      </c>
    </row>
    <row r="892" spans="2:10" s="574" customFormat="1" x14ac:dyDescent="0.25">
      <c r="B892" s="574">
        <v>8</v>
      </c>
      <c r="C892" s="574" t="s">
        <v>241</v>
      </c>
      <c r="D892" s="574">
        <f>'8'!B30</f>
        <v>7</v>
      </c>
      <c r="E892" s="619">
        <f>'8'!I30</f>
        <v>0</v>
      </c>
      <c r="F892" s="575" t="str">
        <f t="shared" si="23"/>
        <v>Amortization Period (years)</v>
      </c>
      <c r="G892" s="575" t="s">
        <v>1058</v>
      </c>
      <c r="I892" s="576" t="s">
        <v>31</v>
      </c>
      <c r="J892" s="574" t="s">
        <v>1136</v>
      </c>
    </row>
    <row r="893" spans="2:10" s="574" customFormat="1" x14ac:dyDescent="0.25">
      <c r="B893" s="574">
        <v>8</v>
      </c>
      <c r="C893" s="574" t="s">
        <v>241</v>
      </c>
      <c r="D893" s="574">
        <f>'8'!B31</f>
        <v>8</v>
      </c>
      <c r="E893" s="619">
        <f>'8'!I31</f>
        <v>0</v>
      </c>
      <c r="F893" s="575" t="str">
        <f t="shared" si="23"/>
        <v>Amortization Period (years)</v>
      </c>
      <c r="G893" s="575" t="s">
        <v>1058</v>
      </c>
      <c r="I893" s="576" t="s">
        <v>31</v>
      </c>
      <c r="J893" s="574" t="s">
        <v>1136</v>
      </c>
    </row>
    <row r="894" spans="2:10" s="574" customFormat="1" x14ac:dyDescent="0.25">
      <c r="B894" s="574">
        <v>8</v>
      </c>
      <c r="C894" s="574" t="s">
        <v>241</v>
      </c>
      <c r="D894" s="574">
        <f>'8'!B32</f>
        <v>9</v>
      </c>
      <c r="E894" s="619">
        <f>'8'!I32</f>
        <v>0</v>
      </c>
      <c r="F894" s="575" t="str">
        <f t="shared" si="23"/>
        <v>Amortization Period (years)</v>
      </c>
      <c r="G894" s="575" t="s">
        <v>1058</v>
      </c>
      <c r="I894" s="576" t="s">
        <v>30</v>
      </c>
    </row>
    <row r="895" spans="2:10" s="574" customFormat="1" x14ac:dyDescent="0.25">
      <c r="B895" s="574">
        <v>8</v>
      </c>
      <c r="C895" s="574" t="s">
        <v>241</v>
      </c>
      <c r="D895" s="574">
        <f>'8'!B33</f>
        <v>10</v>
      </c>
      <c r="E895" s="619">
        <f>'8'!I33</f>
        <v>0</v>
      </c>
      <c r="F895" s="575" t="str">
        <f t="shared" ref="F895" si="24">F894</f>
        <v>Amortization Period (years)</v>
      </c>
      <c r="G895" s="575" t="s">
        <v>1058</v>
      </c>
      <c r="I895" s="576" t="s">
        <v>30</v>
      </c>
    </row>
    <row r="896" spans="2:10" s="574" customFormat="1" x14ac:dyDescent="0.25">
      <c r="B896" s="574">
        <v>8</v>
      </c>
      <c r="C896" s="574" t="s">
        <v>241</v>
      </c>
      <c r="D896" s="574">
        <f>'8'!B24</f>
        <v>1</v>
      </c>
      <c r="E896" s="619">
        <f>'8'!J24</f>
        <v>0</v>
      </c>
      <c r="F896" s="575" t="str">
        <f>'8'!J23</f>
        <v>Term of Loan (years)</v>
      </c>
      <c r="G896" s="575" t="s">
        <v>1058</v>
      </c>
      <c r="I896" s="576" t="s">
        <v>31</v>
      </c>
      <c r="J896" s="574" t="s">
        <v>1136</v>
      </c>
    </row>
    <row r="897" spans="2:10" s="574" customFormat="1" x14ac:dyDescent="0.25">
      <c r="B897" s="574">
        <v>8</v>
      </c>
      <c r="C897" s="574" t="s">
        <v>241</v>
      </c>
      <c r="D897" s="574">
        <f>'8'!B25</f>
        <v>2</v>
      </c>
      <c r="E897" s="619">
        <f>'8'!J25</f>
        <v>0</v>
      </c>
      <c r="F897" s="575" t="str">
        <f>F896</f>
        <v>Term of Loan (years)</v>
      </c>
      <c r="G897" s="575" t="s">
        <v>1058</v>
      </c>
      <c r="I897" s="576" t="s">
        <v>31</v>
      </c>
      <c r="J897" s="574" t="s">
        <v>1136</v>
      </c>
    </row>
    <row r="898" spans="2:10" s="574" customFormat="1" x14ac:dyDescent="0.25">
      <c r="B898" s="574">
        <v>8</v>
      </c>
      <c r="C898" s="574" t="s">
        <v>241</v>
      </c>
      <c r="D898" s="574">
        <f>'8'!B26</f>
        <v>3</v>
      </c>
      <c r="E898" s="619">
        <f>'8'!J26</f>
        <v>0</v>
      </c>
      <c r="F898" s="575" t="str">
        <f>F897</f>
        <v>Term of Loan (years)</v>
      </c>
      <c r="G898" s="575" t="s">
        <v>1058</v>
      </c>
      <c r="I898" s="576" t="s">
        <v>31</v>
      </c>
      <c r="J898" s="574" t="s">
        <v>1136</v>
      </c>
    </row>
    <row r="899" spans="2:10" s="574" customFormat="1" x14ac:dyDescent="0.25">
      <c r="B899" s="574">
        <v>8</v>
      </c>
      <c r="C899" s="574" t="s">
        <v>241</v>
      </c>
      <c r="D899" s="574">
        <f>'8'!B27</f>
        <v>4</v>
      </c>
      <c r="E899" s="619">
        <f>'8'!J27</f>
        <v>0</v>
      </c>
      <c r="F899" s="575" t="str">
        <f t="shared" ref="F899:F905" si="25">F898</f>
        <v>Term of Loan (years)</v>
      </c>
      <c r="G899" s="575" t="s">
        <v>1058</v>
      </c>
      <c r="I899" s="576" t="s">
        <v>31</v>
      </c>
      <c r="J899" s="574" t="s">
        <v>1136</v>
      </c>
    </row>
    <row r="900" spans="2:10" s="574" customFormat="1" x14ac:dyDescent="0.25">
      <c r="B900" s="574">
        <v>8</v>
      </c>
      <c r="C900" s="574" t="s">
        <v>241</v>
      </c>
      <c r="D900" s="574">
        <f>'8'!B28</f>
        <v>5</v>
      </c>
      <c r="E900" s="619">
        <f>'8'!J28</f>
        <v>0</v>
      </c>
      <c r="F900" s="575" t="str">
        <f t="shared" si="25"/>
        <v>Term of Loan (years)</v>
      </c>
      <c r="G900" s="575" t="s">
        <v>1058</v>
      </c>
      <c r="I900" s="576" t="s">
        <v>31</v>
      </c>
      <c r="J900" s="574" t="s">
        <v>1136</v>
      </c>
    </row>
    <row r="901" spans="2:10" s="574" customFormat="1" x14ac:dyDescent="0.25">
      <c r="B901" s="574">
        <v>8</v>
      </c>
      <c r="C901" s="574" t="s">
        <v>241</v>
      </c>
      <c r="D901" s="574">
        <f>'8'!B29</f>
        <v>6</v>
      </c>
      <c r="E901" s="619">
        <f>'8'!J29</f>
        <v>0</v>
      </c>
      <c r="F901" s="575" t="str">
        <f t="shared" si="25"/>
        <v>Term of Loan (years)</v>
      </c>
      <c r="G901" s="575" t="s">
        <v>1058</v>
      </c>
      <c r="I901" s="576" t="s">
        <v>31</v>
      </c>
      <c r="J901" s="574" t="s">
        <v>1136</v>
      </c>
    </row>
    <row r="902" spans="2:10" s="574" customFormat="1" x14ac:dyDescent="0.25">
      <c r="B902" s="574">
        <v>8</v>
      </c>
      <c r="C902" s="574" t="s">
        <v>241</v>
      </c>
      <c r="D902" s="574">
        <f>'8'!B30</f>
        <v>7</v>
      </c>
      <c r="E902" s="619">
        <f>'8'!J30</f>
        <v>0</v>
      </c>
      <c r="F902" s="575" t="str">
        <f t="shared" si="25"/>
        <v>Term of Loan (years)</v>
      </c>
      <c r="G902" s="575" t="s">
        <v>1058</v>
      </c>
      <c r="I902" s="576" t="s">
        <v>31</v>
      </c>
      <c r="J902" s="574" t="s">
        <v>1136</v>
      </c>
    </row>
    <row r="903" spans="2:10" s="574" customFormat="1" x14ac:dyDescent="0.25">
      <c r="B903" s="574">
        <v>8</v>
      </c>
      <c r="C903" s="574" t="s">
        <v>241</v>
      </c>
      <c r="D903" s="574">
        <f>'8'!B31</f>
        <v>8</v>
      </c>
      <c r="E903" s="619">
        <f>'8'!J31</f>
        <v>0</v>
      </c>
      <c r="F903" s="575" t="str">
        <f t="shared" si="25"/>
        <v>Term of Loan (years)</v>
      </c>
      <c r="G903" s="575" t="s">
        <v>1058</v>
      </c>
      <c r="I903" s="576" t="s">
        <v>31</v>
      </c>
      <c r="J903" s="574" t="s">
        <v>1136</v>
      </c>
    </row>
    <row r="904" spans="2:10" s="574" customFormat="1" x14ac:dyDescent="0.25">
      <c r="B904" s="574">
        <v>8</v>
      </c>
      <c r="C904" s="574" t="s">
        <v>241</v>
      </c>
      <c r="D904" s="574">
        <f>'8'!B32</f>
        <v>9</v>
      </c>
      <c r="E904" s="619">
        <f>'8'!J32</f>
        <v>0</v>
      </c>
      <c r="F904" s="575" t="str">
        <f t="shared" si="25"/>
        <v>Term of Loan (years)</v>
      </c>
      <c r="G904" s="575" t="s">
        <v>1058</v>
      </c>
      <c r="I904" s="576" t="s">
        <v>30</v>
      </c>
    </row>
    <row r="905" spans="2:10" s="574" customFormat="1" x14ac:dyDescent="0.25">
      <c r="B905" s="574">
        <v>8</v>
      </c>
      <c r="C905" s="574" t="s">
        <v>241</v>
      </c>
      <c r="D905" s="574">
        <f>'8'!B33</f>
        <v>10</v>
      </c>
      <c r="E905" s="619">
        <f>'8'!J33</f>
        <v>0</v>
      </c>
      <c r="F905" s="575" t="str">
        <f t="shared" si="25"/>
        <v>Term of Loan (years)</v>
      </c>
      <c r="G905" s="575" t="s">
        <v>1058</v>
      </c>
      <c r="I905" s="576" t="s">
        <v>30</v>
      </c>
    </row>
    <row r="906" spans="2:10" s="574" customFormat="1" x14ac:dyDescent="0.25">
      <c r="B906" s="574">
        <v>8</v>
      </c>
      <c r="C906" s="574" t="s">
        <v>241</v>
      </c>
      <c r="D906" s="574">
        <f>'8'!B24</f>
        <v>1</v>
      </c>
      <c r="E906" s="619">
        <f>'8'!K24</f>
        <v>0</v>
      </c>
      <c r="F906" s="575" t="str">
        <f>'8'!K23</f>
        <v>Commitment Letter (Y/N)</v>
      </c>
      <c r="G906" s="575"/>
      <c r="I906" s="584" t="s">
        <v>30</v>
      </c>
    </row>
    <row r="907" spans="2:10" s="574" customFormat="1" x14ac:dyDescent="0.25">
      <c r="B907" s="574">
        <v>8</v>
      </c>
      <c r="C907" s="574" t="s">
        <v>241</v>
      </c>
      <c r="D907" s="574">
        <f>'8'!B25</f>
        <v>2</v>
      </c>
      <c r="E907" s="619">
        <f>'8'!K25</f>
        <v>0</v>
      </c>
      <c r="F907" s="575" t="str">
        <f>F906</f>
        <v>Commitment Letter (Y/N)</v>
      </c>
      <c r="G907" s="575"/>
      <c r="I907" s="584" t="s">
        <v>30</v>
      </c>
    </row>
    <row r="908" spans="2:10" s="574" customFormat="1" x14ac:dyDescent="0.25">
      <c r="B908" s="574">
        <v>8</v>
      </c>
      <c r="C908" s="574" t="s">
        <v>241</v>
      </c>
      <c r="D908" s="574">
        <f>'8'!B26</f>
        <v>3</v>
      </c>
      <c r="E908" s="619">
        <f>'8'!K26</f>
        <v>0</v>
      </c>
      <c r="F908" s="575" t="str">
        <f t="shared" ref="F908:F915" si="26">F907</f>
        <v>Commitment Letter (Y/N)</v>
      </c>
      <c r="G908" s="575"/>
      <c r="I908" s="584" t="s">
        <v>30</v>
      </c>
    </row>
    <row r="909" spans="2:10" s="574" customFormat="1" x14ac:dyDescent="0.25">
      <c r="B909" s="574">
        <v>8</v>
      </c>
      <c r="C909" s="574" t="s">
        <v>241</v>
      </c>
      <c r="D909" s="574">
        <f>'8'!B27</f>
        <v>4</v>
      </c>
      <c r="E909" s="619">
        <f>'8'!K27</f>
        <v>0</v>
      </c>
      <c r="F909" s="575" t="str">
        <f t="shared" si="26"/>
        <v>Commitment Letter (Y/N)</v>
      </c>
      <c r="G909" s="575"/>
      <c r="I909" s="584" t="s">
        <v>30</v>
      </c>
    </row>
    <row r="910" spans="2:10" s="574" customFormat="1" x14ac:dyDescent="0.25">
      <c r="B910" s="574">
        <v>8</v>
      </c>
      <c r="C910" s="574" t="s">
        <v>241</v>
      </c>
      <c r="D910" s="574">
        <f>'8'!B28</f>
        <v>5</v>
      </c>
      <c r="E910" s="619">
        <f>'8'!K28</f>
        <v>0</v>
      </c>
      <c r="F910" s="575" t="str">
        <f t="shared" si="26"/>
        <v>Commitment Letter (Y/N)</v>
      </c>
      <c r="G910" s="575"/>
      <c r="I910" s="584" t="s">
        <v>30</v>
      </c>
    </row>
    <row r="911" spans="2:10" s="574" customFormat="1" x14ac:dyDescent="0.25">
      <c r="B911" s="574">
        <v>8</v>
      </c>
      <c r="C911" s="574" t="s">
        <v>241</v>
      </c>
      <c r="D911" s="574">
        <f>'8'!B29</f>
        <v>6</v>
      </c>
      <c r="E911" s="619">
        <f>'8'!K29</f>
        <v>0</v>
      </c>
      <c r="F911" s="575" t="str">
        <f t="shared" si="26"/>
        <v>Commitment Letter (Y/N)</v>
      </c>
      <c r="G911" s="575"/>
      <c r="I911" s="584" t="s">
        <v>30</v>
      </c>
    </row>
    <row r="912" spans="2:10" s="574" customFormat="1" x14ac:dyDescent="0.25">
      <c r="B912" s="574">
        <v>8</v>
      </c>
      <c r="C912" s="574" t="s">
        <v>241</v>
      </c>
      <c r="D912" s="574">
        <f>'8'!B30</f>
        <v>7</v>
      </c>
      <c r="E912" s="619">
        <f>'8'!K30</f>
        <v>0</v>
      </c>
      <c r="F912" s="575" t="str">
        <f t="shared" si="26"/>
        <v>Commitment Letter (Y/N)</v>
      </c>
      <c r="G912" s="575"/>
      <c r="I912" s="584" t="s">
        <v>30</v>
      </c>
    </row>
    <row r="913" spans="2:10" s="574" customFormat="1" x14ac:dyDescent="0.25">
      <c r="B913" s="574">
        <v>8</v>
      </c>
      <c r="C913" s="574" t="s">
        <v>241</v>
      </c>
      <c r="D913" s="574">
        <f>'8'!B31</f>
        <v>8</v>
      </c>
      <c r="E913" s="619">
        <f>'8'!K31</f>
        <v>0</v>
      </c>
      <c r="F913" s="575" t="str">
        <f t="shared" si="26"/>
        <v>Commitment Letter (Y/N)</v>
      </c>
      <c r="G913" s="575"/>
      <c r="I913" s="584" t="s">
        <v>30</v>
      </c>
    </row>
    <row r="914" spans="2:10" s="574" customFormat="1" x14ac:dyDescent="0.25">
      <c r="B914" s="574">
        <v>8</v>
      </c>
      <c r="C914" s="574" t="s">
        <v>241</v>
      </c>
      <c r="D914" s="574">
        <f>'8'!B32</f>
        <v>9</v>
      </c>
      <c r="E914" s="619">
        <f>'8'!K32</f>
        <v>0</v>
      </c>
      <c r="F914" s="575" t="str">
        <f t="shared" si="26"/>
        <v>Commitment Letter (Y/N)</v>
      </c>
      <c r="G914" s="575"/>
      <c r="I914" s="584" t="s">
        <v>30</v>
      </c>
    </row>
    <row r="915" spans="2:10" s="574" customFormat="1" x14ac:dyDescent="0.25">
      <c r="B915" s="574">
        <v>8</v>
      </c>
      <c r="C915" s="574" t="s">
        <v>241</v>
      </c>
      <c r="D915" s="574">
        <f>'8'!B33</f>
        <v>10</v>
      </c>
      <c r="E915" s="619">
        <f>'8'!K33</f>
        <v>0</v>
      </c>
      <c r="F915" s="575" t="str">
        <f t="shared" si="26"/>
        <v>Commitment Letter (Y/N)</v>
      </c>
      <c r="G915" s="575"/>
      <c r="I915" s="584" t="s">
        <v>30</v>
      </c>
    </row>
    <row r="916" spans="2:10" s="574" customFormat="1" x14ac:dyDescent="0.25">
      <c r="B916" s="574">
        <v>8</v>
      </c>
      <c r="C916" s="574" t="s">
        <v>241</v>
      </c>
      <c r="D916" s="574" t="s">
        <v>1417</v>
      </c>
      <c r="E916" s="620">
        <f>'8'!F35</f>
        <v>0</v>
      </c>
      <c r="F916" s="575" t="str">
        <f>'8'!E35</f>
        <v>Total:</v>
      </c>
      <c r="G916" s="575"/>
      <c r="I916" s="582" t="s">
        <v>1060</v>
      </c>
    </row>
    <row r="917" spans="2:10" s="574" customFormat="1" x14ac:dyDescent="0.25">
      <c r="B917" s="574">
        <v>8</v>
      </c>
      <c r="C917" s="574" t="s">
        <v>241</v>
      </c>
      <c r="D917" s="574" t="s">
        <v>1418</v>
      </c>
      <c r="E917" s="620">
        <f>'8'!G35</f>
        <v>0</v>
      </c>
      <c r="F917" s="575" t="str">
        <f>'8'!E35</f>
        <v>Total:</v>
      </c>
      <c r="G917" s="575"/>
      <c r="I917" s="584" t="s">
        <v>30</v>
      </c>
    </row>
    <row r="918" spans="2:10" s="574" customFormat="1" x14ac:dyDescent="0.25">
      <c r="B918" s="574">
        <v>8</v>
      </c>
      <c r="C918" s="574" t="s">
        <v>412</v>
      </c>
      <c r="D918" s="574">
        <v>1</v>
      </c>
      <c r="E918" s="620" t="str">
        <f>'8'!E39</f>
        <v>A</v>
      </c>
      <c r="F918" s="575" t="str">
        <f>'8'!C39</f>
        <v xml:space="preserve">    Source Code:</v>
      </c>
      <c r="G918" s="575" t="s">
        <v>930</v>
      </c>
      <c r="I918" s="584" t="s">
        <v>1111</v>
      </c>
      <c r="J918" s="574" t="s">
        <v>1416</v>
      </c>
    </row>
    <row r="919" spans="2:10" s="574" customFormat="1" x14ac:dyDescent="0.25">
      <c r="B919" s="574">
        <v>8</v>
      </c>
      <c r="C919" s="574" t="s">
        <v>412</v>
      </c>
      <c r="D919" s="574">
        <v>1</v>
      </c>
      <c r="E919" s="619">
        <f>'8'!G39</f>
        <v>0</v>
      </c>
      <c r="F919" s="575" t="str">
        <f>'8'!F39</f>
        <v xml:space="preserve">        Source Name:</v>
      </c>
      <c r="G919" s="575" t="s">
        <v>930</v>
      </c>
      <c r="I919" s="576" t="s">
        <v>31</v>
      </c>
      <c r="J919" s="574" t="s">
        <v>1416</v>
      </c>
    </row>
    <row r="920" spans="2:10" s="574" customFormat="1" x14ac:dyDescent="0.25">
      <c r="B920" s="574">
        <v>8</v>
      </c>
      <c r="C920" s="574" t="s">
        <v>412</v>
      </c>
      <c r="D920" s="574">
        <v>1</v>
      </c>
      <c r="E920" s="619">
        <f>'8'!D40</f>
        <v>0</v>
      </c>
      <c r="F920" s="575" t="str">
        <f>'8'!B40</f>
        <v>Source Address:</v>
      </c>
      <c r="G920" s="575"/>
      <c r="I920" s="584" t="s">
        <v>30</v>
      </c>
    </row>
    <row r="921" spans="2:10" s="574" customFormat="1" x14ac:dyDescent="0.25">
      <c r="B921" s="574">
        <v>8</v>
      </c>
      <c r="C921" s="574" t="s">
        <v>412</v>
      </c>
      <c r="D921" s="574">
        <v>1</v>
      </c>
      <c r="E921" s="619">
        <f>'8'!E41</f>
        <v>0</v>
      </c>
      <c r="F921" s="575" t="str">
        <f>'8'!B41</f>
        <v>Source Contact Name:</v>
      </c>
      <c r="G921" s="575" t="s">
        <v>930</v>
      </c>
      <c r="I921" s="576" t="s">
        <v>31</v>
      </c>
      <c r="J921" s="574" t="s">
        <v>1416</v>
      </c>
    </row>
    <row r="922" spans="2:10" s="574" customFormat="1" x14ac:dyDescent="0.25">
      <c r="B922" s="574">
        <v>8</v>
      </c>
      <c r="C922" s="574" t="s">
        <v>412</v>
      </c>
      <c r="D922" s="574">
        <v>1</v>
      </c>
      <c r="E922" s="619">
        <f>'8'!J41</f>
        <v>0</v>
      </c>
      <c r="F922" s="575" t="str">
        <f>'8'!H41</f>
        <v xml:space="preserve">      Contact Telephone:</v>
      </c>
      <c r="G922" s="575" t="s">
        <v>930</v>
      </c>
      <c r="I922" s="576" t="s">
        <v>31</v>
      </c>
      <c r="J922" s="574" t="s">
        <v>1416</v>
      </c>
    </row>
    <row r="923" spans="2:10" s="574" customFormat="1" x14ac:dyDescent="0.25">
      <c r="B923" s="574">
        <v>8</v>
      </c>
      <c r="C923" s="574" t="s">
        <v>412</v>
      </c>
      <c r="D923" s="574">
        <v>2</v>
      </c>
      <c r="E923" s="619" t="str">
        <f>'8'!E42</f>
        <v>B</v>
      </c>
      <c r="F923" s="575" t="str">
        <f>'8'!C42</f>
        <v xml:space="preserve">    Source Code:</v>
      </c>
      <c r="G923" s="575" t="s">
        <v>930</v>
      </c>
      <c r="I923" s="584" t="s">
        <v>1111</v>
      </c>
      <c r="J923" s="574" t="s">
        <v>1416</v>
      </c>
    </row>
    <row r="924" spans="2:10" s="574" customFormat="1" x14ac:dyDescent="0.25">
      <c r="B924" s="574">
        <v>8</v>
      </c>
      <c r="C924" s="574" t="s">
        <v>412</v>
      </c>
      <c r="D924" s="574">
        <v>2</v>
      </c>
      <c r="E924" s="619">
        <f>'8'!G42</f>
        <v>0</v>
      </c>
      <c r="F924" s="575" t="str">
        <f>'8'!F42</f>
        <v xml:space="preserve">        Source Name:</v>
      </c>
      <c r="G924" s="575" t="s">
        <v>930</v>
      </c>
      <c r="I924" s="576" t="s">
        <v>31</v>
      </c>
      <c r="J924" s="574" t="s">
        <v>1416</v>
      </c>
    </row>
    <row r="925" spans="2:10" s="574" customFormat="1" x14ac:dyDescent="0.25">
      <c r="B925" s="574">
        <v>8</v>
      </c>
      <c r="C925" s="574" t="s">
        <v>412</v>
      </c>
      <c r="D925" s="574">
        <v>2</v>
      </c>
      <c r="E925" s="619">
        <f>'8'!D43</f>
        <v>0</v>
      </c>
      <c r="F925" s="575" t="str">
        <f>'8'!B40</f>
        <v>Source Address:</v>
      </c>
      <c r="G925" s="575"/>
      <c r="I925" s="584" t="s">
        <v>30</v>
      </c>
    </row>
    <row r="926" spans="2:10" s="574" customFormat="1" x14ac:dyDescent="0.25">
      <c r="B926" s="574">
        <v>8</v>
      </c>
      <c r="C926" s="574" t="s">
        <v>412</v>
      </c>
      <c r="D926" s="574">
        <v>2</v>
      </c>
      <c r="E926" s="619">
        <f>'8'!E44</f>
        <v>0</v>
      </c>
      <c r="F926" s="575" t="str">
        <f>'8'!B44</f>
        <v>Source Contact Name:</v>
      </c>
      <c r="G926" s="575" t="s">
        <v>930</v>
      </c>
      <c r="I926" s="576" t="s">
        <v>31</v>
      </c>
      <c r="J926" s="574" t="s">
        <v>1416</v>
      </c>
    </row>
    <row r="927" spans="2:10" s="574" customFormat="1" x14ac:dyDescent="0.25">
      <c r="B927" s="574">
        <v>8</v>
      </c>
      <c r="C927" s="574" t="s">
        <v>412</v>
      </c>
      <c r="D927" s="574">
        <v>2</v>
      </c>
      <c r="E927" s="619">
        <f>'8'!J44</f>
        <v>0</v>
      </c>
      <c r="F927" s="575" t="str">
        <f>'8'!H41</f>
        <v xml:space="preserve">      Contact Telephone:</v>
      </c>
      <c r="G927" s="575" t="s">
        <v>930</v>
      </c>
      <c r="I927" s="576" t="s">
        <v>31</v>
      </c>
      <c r="J927" s="574" t="s">
        <v>1416</v>
      </c>
    </row>
    <row r="928" spans="2:10" s="574" customFormat="1" x14ac:dyDescent="0.25">
      <c r="B928" s="574">
        <v>8</v>
      </c>
      <c r="C928" s="574" t="s">
        <v>412</v>
      </c>
      <c r="D928" s="574">
        <v>3</v>
      </c>
      <c r="E928" s="619">
        <f>'8'!E45</f>
        <v>0</v>
      </c>
      <c r="F928" s="575" t="str">
        <f>'8'!C45</f>
        <v xml:space="preserve">    Source Code:</v>
      </c>
      <c r="G928" s="575" t="s">
        <v>930</v>
      </c>
      <c r="I928" s="576" t="s">
        <v>1111</v>
      </c>
      <c r="J928" s="574" t="s">
        <v>1416</v>
      </c>
    </row>
    <row r="929" spans="2:10" s="574" customFormat="1" x14ac:dyDescent="0.25">
      <c r="B929" s="574">
        <v>8</v>
      </c>
      <c r="C929" s="574" t="s">
        <v>412</v>
      </c>
      <c r="D929" s="574">
        <v>3</v>
      </c>
      <c r="E929" s="619">
        <f>'8'!G45</f>
        <v>0</v>
      </c>
      <c r="F929" s="575" t="str">
        <f>'8'!F45</f>
        <v xml:space="preserve">        Source Name:</v>
      </c>
      <c r="G929" s="575" t="s">
        <v>930</v>
      </c>
      <c r="I929" s="576" t="s">
        <v>31</v>
      </c>
      <c r="J929" s="574" t="s">
        <v>1416</v>
      </c>
    </row>
    <row r="930" spans="2:10" s="574" customFormat="1" x14ac:dyDescent="0.25">
      <c r="B930" s="574">
        <v>8</v>
      </c>
      <c r="C930" s="574" t="s">
        <v>412</v>
      </c>
      <c r="D930" s="574">
        <v>3</v>
      </c>
      <c r="E930" s="619">
        <f>'8'!D46</f>
        <v>0</v>
      </c>
      <c r="F930" s="575" t="str">
        <f>'8'!B46</f>
        <v>Source Address:</v>
      </c>
      <c r="G930" s="575"/>
      <c r="I930" s="584" t="s">
        <v>30</v>
      </c>
    </row>
    <row r="931" spans="2:10" s="574" customFormat="1" x14ac:dyDescent="0.25">
      <c r="B931" s="574">
        <v>8</v>
      </c>
      <c r="C931" s="574" t="s">
        <v>412</v>
      </c>
      <c r="D931" s="574">
        <v>3</v>
      </c>
      <c r="E931" s="619">
        <f>'8'!E47</f>
        <v>0</v>
      </c>
      <c r="F931" s="575" t="str">
        <f>'8'!B47</f>
        <v>Source Contact Name:</v>
      </c>
      <c r="G931" s="575" t="s">
        <v>930</v>
      </c>
      <c r="I931" s="576" t="s">
        <v>31</v>
      </c>
      <c r="J931" s="574" t="s">
        <v>1416</v>
      </c>
    </row>
    <row r="932" spans="2:10" s="574" customFormat="1" x14ac:dyDescent="0.25">
      <c r="B932" s="574">
        <v>8</v>
      </c>
      <c r="C932" s="574" t="s">
        <v>412</v>
      </c>
      <c r="D932" s="574">
        <v>3</v>
      </c>
      <c r="E932" s="619">
        <f>'8'!J47</f>
        <v>0</v>
      </c>
      <c r="F932" s="575" t="str">
        <f>'8'!H47</f>
        <v xml:space="preserve">      Contact Telephone:</v>
      </c>
      <c r="G932" s="575" t="s">
        <v>930</v>
      </c>
      <c r="I932" s="576" t="s">
        <v>31</v>
      </c>
      <c r="J932" s="574" t="s">
        <v>1416</v>
      </c>
    </row>
    <row r="933" spans="2:10" s="574" customFormat="1" x14ac:dyDescent="0.25">
      <c r="B933" s="574">
        <v>8</v>
      </c>
      <c r="C933" s="574" t="s">
        <v>412</v>
      </c>
      <c r="D933" s="574">
        <v>4</v>
      </c>
      <c r="E933" s="619">
        <f>'8'!E48</f>
        <v>0</v>
      </c>
      <c r="F933" s="575" t="str">
        <f>'8'!C48</f>
        <v xml:space="preserve">    Source Code:</v>
      </c>
      <c r="G933" s="575" t="s">
        <v>930</v>
      </c>
      <c r="I933" s="576" t="s">
        <v>1111</v>
      </c>
      <c r="J933" s="574" t="s">
        <v>1416</v>
      </c>
    </row>
    <row r="934" spans="2:10" s="574" customFormat="1" x14ac:dyDescent="0.25">
      <c r="B934" s="574">
        <v>8</v>
      </c>
      <c r="C934" s="574" t="s">
        <v>412</v>
      </c>
      <c r="D934" s="574">
        <v>4</v>
      </c>
      <c r="E934" s="619">
        <f>'8'!G45</f>
        <v>0</v>
      </c>
      <c r="F934" s="575" t="str">
        <f>'8'!F48</f>
        <v xml:space="preserve">        Source Name:</v>
      </c>
      <c r="G934" s="575"/>
      <c r="I934" s="584" t="s">
        <v>31</v>
      </c>
      <c r="J934" s="574" t="s">
        <v>1416</v>
      </c>
    </row>
    <row r="935" spans="2:10" s="574" customFormat="1" x14ac:dyDescent="0.25">
      <c r="B935" s="574">
        <v>8</v>
      </c>
      <c r="C935" s="574" t="s">
        <v>412</v>
      </c>
      <c r="D935" s="574">
        <v>4</v>
      </c>
      <c r="E935" s="619">
        <f>'8'!D49</f>
        <v>0</v>
      </c>
      <c r="F935" s="575" t="str">
        <f>'8'!B49</f>
        <v>Source Address:</v>
      </c>
      <c r="G935" s="575"/>
      <c r="I935" s="584" t="s">
        <v>30</v>
      </c>
    </row>
    <row r="936" spans="2:10" s="574" customFormat="1" x14ac:dyDescent="0.25">
      <c r="B936" s="574">
        <v>8</v>
      </c>
      <c r="C936" s="574" t="s">
        <v>412</v>
      </c>
      <c r="D936" s="574">
        <v>4</v>
      </c>
      <c r="E936" s="619">
        <f>'8'!E50</f>
        <v>0</v>
      </c>
      <c r="F936" s="575" t="str">
        <f>'8'!B53</f>
        <v>Source Contact Name:</v>
      </c>
      <c r="G936" s="575" t="s">
        <v>930</v>
      </c>
      <c r="I936" s="576" t="s">
        <v>31</v>
      </c>
      <c r="J936" s="574" t="s">
        <v>1416</v>
      </c>
    </row>
    <row r="937" spans="2:10" s="574" customFormat="1" x14ac:dyDescent="0.25">
      <c r="B937" s="574">
        <v>8</v>
      </c>
      <c r="C937" s="574" t="s">
        <v>412</v>
      </c>
      <c r="D937" s="574">
        <v>4</v>
      </c>
      <c r="E937" s="619">
        <f>'8'!J50</f>
        <v>0</v>
      </c>
      <c r="F937" s="575" t="str">
        <f>'8'!H50</f>
        <v xml:space="preserve">      Contact Telephone:</v>
      </c>
      <c r="G937" s="575" t="s">
        <v>930</v>
      </c>
      <c r="I937" s="576" t="s">
        <v>31</v>
      </c>
      <c r="J937" s="574" t="s">
        <v>1416</v>
      </c>
    </row>
    <row r="938" spans="2:10" s="574" customFormat="1" x14ac:dyDescent="0.25">
      <c r="B938" s="574">
        <v>8</v>
      </c>
      <c r="C938" s="574" t="s">
        <v>412</v>
      </c>
      <c r="D938" s="574">
        <v>5</v>
      </c>
      <c r="E938" s="619">
        <f>'8'!E51</f>
        <v>0</v>
      </c>
      <c r="F938" s="575" t="str">
        <f>'8'!C51</f>
        <v xml:space="preserve">    Source Code:</v>
      </c>
      <c r="G938" s="575" t="s">
        <v>930</v>
      </c>
      <c r="I938" s="576" t="s">
        <v>1111</v>
      </c>
      <c r="J938" s="574" t="s">
        <v>1416</v>
      </c>
    </row>
    <row r="939" spans="2:10" s="574" customFormat="1" x14ac:dyDescent="0.25">
      <c r="B939" s="574">
        <v>8</v>
      </c>
      <c r="C939" s="574" t="s">
        <v>412</v>
      </c>
      <c r="D939" s="574">
        <v>5</v>
      </c>
      <c r="E939" s="619">
        <f>'8'!G51</f>
        <v>0</v>
      </c>
      <c r="F939" s="575" t="str">
        <f>'8'!F51</f>
        <v xml:space="preserve">        Source Name:</v>
      </c>
      <c r="G939" s="575" t="s">
        <v>930</v>
      </c>
      <c r="I939" s="584" t="s">
        <v>31</v>
      </c>
      <c r="J939" s="574" t="s">
        <v>1416</v>
      </c>
    </row>
    <row r="940" spans="2:10" s="574" customFormat="1" x14ac:dyDescent="0.25">
      <c r="B940" s="574">
        <v>8</v>
      </c>
      <c r="C940" s="574" t="s">
        <v>412</v>
      </c>
      <c r="D940" s="574">
        <v>5</v>
      </c>
      <c r="E940" s="619">
        <f>'8'!D52</f>
        <v>0</v>
      </c>
      <c r="F940" s="575" t="str">
        <f>'8'!B52</f>
        <v>Source Address:</v>
      </c>
      <c r="G940" s="575" t="s">
        <v>930</v>
      </c>
      <c r="I940" s="584" t="s">
        <v>30</v>
      </c>
    </row>
    <row r="941" spans="2:10" s="574" customFormat="1" x14ac:dyDescent="0.25">
      <c r="B941" s="574">
        <v>8</v>
      </c>
      <c r="C941" s="574" t="s">
        <v>412</v>
      </c>
      <c r="D941" s="574">
        <v>5</v>
      </c>
      <c r="E941" s="619">
        <f>'8'!E53</f>
        <v>0</v>
      </c>
      <c r="F941" s="575" t="str">
        <f>'8'!B53</f>
        <v>Source Contact Name:</v>
      </c>
      <c r="G941" s="575" t="s">
        <v>930</v>
      </c>
      <c r="I941" s="576" t="s">
        <v>31</v>
      </c>
      <c r="J941" s="574" t="s">
        <v>1416</v>
      </c>
    </row>
    <row r="942" spans="2:10" s="574" customFormat="1" x14ac:dyDescent="0.25">
      <c r="B942" s="574">
        <v>8</v>
      </c>
      <c r="C942" s="574" t="s">
        <v>412</v>
      </c>
      <c r="D942" s="574">
        <v>5</v>
      </c>
      <c r="E942" s="619">
        <f>'8'!J53</f>
        <v>0</v>
      </c>
      <c r="F942" s="575" t="str">
        <f>'8'!H53</f>
        <v xml:space="preserve">      Contact Telephone:</v>
      </c>
      <c r="G942" s="575" t="s">
        <v>930</v>
      </c>
      <c r="I942" s="576" t="s">
        <v>31</v>
      </c>
      <c r="J942" s="574" t="s">
        <v>1416</v>
      </c>
    </row>
    <row r="943" spans="2:10" s="574" customFormat="1" x14ac:dyDescent="0.25">
      <c r="B943" s="574">
        <v>8</v>
      </c>
      <c r="C943" s="574" t="s">
        <v>412</v>
      </c>
      <c r="D943" s="574">
        <v>6</v>
      </c>
      <c r="E943" s="619">
        <f>'8'!E54</f>
        <v>0</v>
      </c>
      <c r="F943" s="575" t="str">
        <f>'8'!C54</f>
        <v xml:space="preserve">    Source Code:</v>
      </c>
      <c r="G943" s="575" t="s">
        <v>930</v>
      </c>
      <c r="I943" s="576" t="s">
        <v>1111</v>
      </c>
      <c r="J943" s="574" t="s">
        <v>1416</v>
      </c>
    </row>
    <row r="944" spans="2:10" s="574" customFormat="1" x14ac:dyDescent="0.25">
      <c r="B944" s="574">
        <v>8</v>
      </c>
      <c r="C944" s="574" t="s">
        <v>412</v>
      </c>
      <c r="D944" s="574">
        <v>6</v>
      </c>
      <c r="E944" s="619">
        <f>'8'!G54</f>
        <v>0</v>
      </c>
      <c r="F944" s="575" t="str">
        <f>'8'!F54</f>
        <v xml:space="preserve">        Source Name:</v>
      </c>
      <c r="G944" s="575" t="s">
        <v>930</v>
      </c>
      <c r="I944" s="584" t="s">
        <v>31</v>
      </c>
      <c r="J944" s="574" t="s">
        <v>1416</v>
      </c>
    </row>
    <row r="945" spans="2:10" s="574" customFormat="1" x14ac:dyDescent="0.25">
      <c r="B945" s="574">
        <v>8</v>
      </c>
      <c r="C945" s="574" t="s">
        <v>412</v>
      </c>
      <c r="D945" s="574">
        <v>6</v>
      </c>
      <c r="E945" s="619">
        <f>'8'!D55</f>
        <v>0</v>
      </c>
      <c r="F945" s="575" t="str">
        <f>'8'!B55</f>
        <v>Source Address:</v>
      </c>
      <c r="G945" s="575" t="s">
        <v>930</v>
      </c>
      <c r="I945" s="584" t="s">
        <v>30</v>
      </c>
    </row>
    <row r="946" spans="2:10" s="574" customFormat="1" x14ac:dyDescent="0.25">
      <c r="B946" s="574">
        <v>8</v>
      </c>
      <c r="C946" s="574" t="s">
        <v>412</v>
      </c>
      <c r="D946" s="574">
        <v>6</v>
      </c>
      <c r="E946" s="619">
        <f>'8'!E56</f>
        <v>0</v>
      </c>
      <c r="F946" s="575" t="str">
        <f>'8'!B56</f>
        <v>Source Contact Name:</v>
      </c>
      <c r="G946" s="575" t="s">
        <v>930</v>
      </c>
      <c r="I946" s="576" t="s">
        <v>31</v>
      </c>
      <c r="J946" s="574" t="s">
        <v>1416</v>
      </c>
    </row>
    <row r="947" spans="2:10" s="574" customFormat="1" x14ac:dyDescent="0.25">
      <c r="B947" s="574">
        <v>8</v>
      </c>
      <c r="C947" s="574" t="s">
        <v>412</v>
      </c>
      <c r="D947" s="574">
        <v>6</v>
      </c>
      <c r="E947" s="619">
        <f>'8'!J56</f>
        <v>0</v>
      </c>
      <c r="F947" s="575" t="str">
        <f>'8'!H56</f>
        <v xml:space="preserve">      Contact Telephone:</v>
      </c>
      <c r="G947" s="575" t="s">
        <v>930</v>
      </c>
      <c r="I947" s="576" t="s">
        <v>31</v>
      </c>
      <c r="J947" s="574" t="s">
        <v>1416</v>
      </c>
    </row>
    <row r="948" spans="2:10" s="574" customFormat="1" x14ac:dyDescent="0.25">
      <c r="B948" s="574">
        <v>8</v>
      </c>
      <c r="C948" s="574" t="s">
        <v>412</v>
      </c>
      <c r="D948" s="574">
        <v>7</v>
      </c>
      <c r="E948" s="619">
        <f>'8'!E57</f>
        <v>0</v>
      </c>
      <c r="F948" s="575" t="str">
        <f>'8'!C57</f>
        <v xml:space="preserve">    Source Code:</v>
      </c>
      <c r="G948" s="575" t="s">
        <v>930</v>
      </c>
      <c r="I948" s="576" t="s">
        <v>1111</v>
      </c>
      <c r="J948" s="574" t="s">
        <v>1416</v>
      </c>
    </row>
    <row r="949" spans="2:10" s="574" customFormat="1" x14ac:dyDescent="0.25">
      <c r="B949" s="574">
        <v>8</v>
      </c>
      <c r="C949" s="574" t="s">
        <v>412</v>
      </c>
      <c r="D949" s="574">
        <v>7</v>
      </c>
      <c r="E949" s="619">
        <f>'8'!G57</f>
        <v>0</v>
      </c>
      <c r="F949" s="575" t="str">
        <f>'8'!F57</f>
        <v xml:space="preserve">        Source Name:</v>
      </c>
      <c r="G949" s="575" t="s">
        <v>930</v>
      </c>
      <c r="I949" s="584" t="s">
        <v>31</v>
      </c>
      <c r="J949" s="574" t="s">
        <v>1416</v>
      </c>
    </row>
    <row r="950" spans="2:10" s="574" customFormat="1" x14ac:dyDescent="0.25">
      <c r="B950" s="574">
        <v>8</v>
      </c>
      <c r="C950" s="574" t="s">
        <v>412</v>
      </c>
      <c r="D950" s="574">
        <v>7</v>
      </c>
      <c r="E950" s="619">
        <f>'8'!D58</f>
        <v>0</v>
      </c>
      <c r="F950" s="575" t="str">
        <f>'8'!B58</f>
        <v>Source Address:</v>
      </c>
      <c r="G950" s="575" t="s">
        <v>930</v>
      </c>
      <c r="I950" s="584" t="s">
        <v>30</v>
      </c>
    </row>
    <row r="951" spans="2:10" s="574" customFormat="1" x14ac:dyDescent="0.25">
      <c r="B951" s="574">
        <v>8</v>
      </c>
      <c r="C951" s="574" t="s">
        <v>412</v>
      </c>
      <c r="D951" s="574">
        <v>7</v>
      </c>
      <c r="E951" s="619">
        <f>'8'!E56</f>
        <v>0</v>
      </c>
      <c r="F951" s="575" t="str">
        <f>'8'!B59</f>
        <v>Source Contact Name:</v>
      </c>
      <c r="G951" s="575" t="s">
        <v>930</v>
      </c>
      <c r="I951" s="576" t="s">
        <v>31</v>
      </c>
      <c r="J951" s="574" t="s">
        <v>1416</v>
      </c>
    </row>
    <row r="952" spans="2:10" s="574" customFormat="1" x14ac:dyDescent="0.25">
      <c r="B952" s="574">
        <v>8</v>
      </c>
      <c r="C952" s="574" t="s">
        <v>412</v>
      </c>
      <c r="D952" s="574">
        <v>7</v>
      </c>
      <c r="E952" s="619">
        <f>'8'!J56</f>
        <v>0</v>
      </c>
      <c r="F952" s="575" t="str">
        <f>'8'!H59</f>
        <v xml:space="preserve">      Contact Telephone:</v>
      </c>
      <c r="G952" s="575" t="s">
        <v>930</v>
      </c>
      <c r="I952" s="576" t="s">
        <v>31</v>
      </c>
      <c r="J952" s="574" t="s">
        <v>1416</v>
      </c>
    </row>
    <row r="953" spans="2:10" s="574" customFormat="1" x14ac:dyDescent="0.25">
      <c r="B953" s="574">
        <v>8</v>
      </c>
      <c r="C953" s="574" t="s">
        <v>412</v>
      </c>
      <c r="D953" s="574">
        <v>8</v>
      </c>
      <c r="E953" s="619">
        <f>'8'!E60</f>
        <v>0</v>
      </c>
      <c r="F953" s="575" t="str">
        <f>'8'!C60</f>
        <v xml:space="preserve">    Source Code:</v>
      </c>
      <c r="G953" s="575" t="s">
        <v>930</v>
      </c>
      <c r="I953" s="576" t="s">
        <v>1111</v>
      </c>
      <c r="J953" s="574" t="s">
        <v>1416</v>
      </c>
    </row>
    <row r="954" spans="2:10" s="574" customFormat="1" x14ac:dyDescent="0.25">
      <c r="B954" s="574">
        <v>8</v>
      </c>
      <c r="C954" s="574" t="s">
        <v>412</v>
      </c>
      <c r="D954" s="574">
        <v>8</v>
      </c>
      <c r="E954" s="619">
        <f>'8'!G60</f>
        <v>0</v>
      </c>
      <c r="F954" s="575" t="str">
        <f>'8'!F60</f>
        <v xml:space="preserve">        Source Name:</v>
      </c>
      <c r="G954" s="575" t="s">
        <v>930</v>
      </c>
      <c r="I954" s="584" t="s">
        <v>31</v>
      </c>
      <c r="J954" s="574" t="s">
        <v>1416</v>
      </c>
    </row>
    <row r="955" spans="2:10" s="574" customFormat="1" x14ac:dyDescent="0.25">
      <c r="B955" s="574">
        <v>8</v>
      </c>
      <c r="C955" s="574" t="s">
        <v>412</v>
      </c>
      <c r="D955" s="574">
        <v>8</v>
      </c>
      <c r="E955" s="619">
        <f>'8'!D61</f>
        <v>0</v>
      </c>
      <c r="F955" s="575" t="str">
        <f>'8'!B61</f>
        <v>Source Address:</v>
      </c>
      <c r="G955" s="575" t="s">
        <v>930</v>
      </c>
      <c r="I955" s="584" t="s">
        <v>30</v>
      </c>
    </row>
    <row r="956" spans="2:10" s="574" customFormat="1" x14ac:dyDescent="0.25">
      <c r="B956" s="574">
        <v>8</v>
      </c>
      <c r="C956" s="574" t="s">
        <v>412</v>
      </c>
      <c r="D956" s="574">
        <v>8</v>
      </c>
      <c r="E956" s="619">
        <f>'8'!E62</f>
        <v>0</v>
      </c>
      <c r="F956" s="575" t="str">
        <f>'8'!B62</f>
        <v>Source Contact Name:</v>
      </c>
      <c r="G956" s="575" t="s">
        <v>930</v>
      </c>
      <c r="I956" s="576" t="s">
        <v>31</v>
      </c>
      <c r="J956" s="574" t="s">
        <v>1416</v>
      </c>
    </row>
    <row r="957" spans="2:10" s="574" customFormat="1" x14ac:dyDescent="0.25">
      <c r="B957" s="574">
        <v>8</v>
      </c>
      <c r="C957" s="574" t="s">
        <v>412</v>
      </c>
      <c r="D957" s="574">
        <v>8</v>
      </c>
      <c r="E957" s="619">
        <f>'8'!J62</f>
        <v>0</v>
      </c>
      <c r="F957" s="575" t="str">
        <f>'8'!H62</f>
        <v xml:space="preserve">      Contact Telephone:</v>
      </c>
      <c r="G957" s="575" t="s">
        <v>930</v>
      </c>
      <c r="I957" s="576" t="s">
        <v>31</v>
      </c>
      <c r="J957" s="574" t="s">
        <v>1416</v>
      </c>
    </row>
    <row r="958" spans="2:10" s="574" customFormat="1" x14ac:dyDescent="0.25">
      <c r="B958" s="574">
        <v>8</v>
      </c>
      <c r="C958" s="574" t="s">
        <v>412</v>
      </c>
      <c r="D958" s="574">
        <v>9</v>
      </c>
      <c r="E958" s="619">
        <f>'8'!E63</f>
        <v>0</v>
      </c>
      <c r="F958" s="575" t="str">
        <f>'8'!C63</f>
        <v xml:space="preserve">    Source Code:</v>
      </c>
      <c r="G958" s="575" t="s">
        <v>930</v>
      </c>
      <c r="I958" s="576" t="s">
        <v>1111</v>
      </c>
      <c r="J958" s="574" t="s">
        <v>1416</v>
      </c>
    </row>
    <row r="959" spans="2:10" s="574" customFormat="1" x14ac:dyDescent="0.25">
      <c r="B959" s="574">
        <v>8</v>
      </c>
      <c r="C959" s="574" t="s">
        <v>412</v>
      </c>
      <c r="D959" s="574">
        <v>9</v>
      </c>
      <c r="E959" s="619">
        <f>'8'!G63</f>
        <v>0</v>
      </c>
      <c r="F959" s="575" t="str">
        <f>'8'!F63</f>
        <v xml:space="preserve">        Source Name:</v>
      </c>
      <c r="G959" s="575" t="s">
        <v>930</v>
      </c>
      <c r="I959" s="584" t="s">
        <v>31</v>
      </c>
      <c r="J959" s="574" t="s">
        <v>1416</v>
      </c>
    </row>
    <row r="960" spans="2:10" s="574" customFormat="1" x14ac:dyDescent="0.25">
      <c r="B960" s="574">
        <v>8</v>
      </c>
      <c r="C960" s="574" t="s">
        <v>412</v>
      </c>
      <c r="D960" s="574">
        <v>9</v>
      </c>
      <c r="E960" s="619">
        <f>'8'!D64</f>
        <v>0</v>
      </c>
      <c r="F960" s="575" t="str">
        <f>'8'!B64</f>
        <v>Source Address:</v>
      </c>
      <c r="G960" s="575" t="s">
        <v>930</v>
      </c>
      <c r="I960" s="584" t="s">
        <v>30</v>
      </c>
    </row>
    <row r="961" spans="1:10" s="574" customFormat="1" x14ac:dyDescent="0.25">
      <c r="B961" s="574">
        <v>8</v>
      </c>
      <c r="C961" s="574" t="s">
        <v>412</v>
      </c>
      <c r="D961" s="574">
        <v>9</v>
      </c>
      <c r="E961" s="619">
        <f>'8'!E65</f>
        <v>0</v>
      </c>
      <c r="F961" s="575" t="str">
        <f>'8'!B65</f>
        <v>Source Contact Name:</v>
      </c>
      <c r="G961" s="575" t="s">
        <v>930</v>
      </c>
      <c r="I961" s="576" t="s">
        <v>31</v>
      </c>
      <c r="J961" s="574" t="s">
        <v>1416</v>
      </c>
    </row>
    <row r="962" spans="1:10" s="574" customFormat="1" x14ac:dyDescent="0.25">
      <c r="B962" s="574">
        <v>8</v>
      </c>
      <c r="C962" s="574" t="s">
        <v>412</v>
      </c>
      <c r="D962" s="574">
        <v>9</v>
      </c>
      <c r="E962" s="619">
        <f>'8'!J65</f>
        <v>0</v>
      </c>
      <c r="F962" s="575" t="str">
        <f>'8'!H65</f>
        <v xml:space="preserve">      Contact Telephone:</v>
      </c>
      <c r="G962" s="575" t="s">
        <v>930</v>
      </c>
      <c r="I962" s="576" t="s">
        <v>31</v>
      </c>
      <c r="J962" s="574" t="s">
        <v>1416</v>
      </c>
    </row>
    <row r="963" spans="1:10" s="574" customFormat="1" x14ac:dyDescent="0.25">
      <c r="B963" s="574">
        <v>8</v>
      </c>
      <c r="C963" s="574" t="s">
        <v>412</v>
      </c>
      <c r="D963" s="574">
        <v>10</v>
      </c>
      <c r="E963" s="619">
        <f>'8'!E66</f>
        <v>0</v>
      </c>
      <c r="F963" s="575" t="str">
        <f>'8'!C66</f>
        <v xml:space="preserve">    Source Code:</v>
      </c>
      <c r="G963" s="575" t="s">
        <v>930</v>
      </c>
      <c r="I963" s="576" t="s">
        <v>1111</v>
      </c>
      <c r="J963" s="574" t="s">
        <v>1416</v>
      </c>
    </row>
    <row r="964" spans="1:10" s="574" customFormat="1" x14ac:dyDescent="0.25">
      <c r="B964" s="574">
        <v>8</v>
      </c>
      <c r="C964" s="574" t="s">
        <v>412</v>
      </c>
      <c r="D964" s="574">
        <v>10</v>
      </c>
      <c r="E964" s="619">
        <f>'8'!G66</f>
        <v>0</v>
      </c>
      <c r="F964" s="575" t="str">
        <f>'8'!F66</f>
        <v xml:space="preserve">        Source Name:</v>
      </c>
      <c r="G964" s="575" t="s">
        <v>930</v>
      </c>
      <c r="I964" s="584" t="s">
        <v>31</v>
      </c>
      <c r="J964" s="574" t="s">
        <v>1416</v>
      </c>
    </row>
    <row r="965" spans="1:10" s="574" customFormat="1" x14ac:dyDescent="0.25">
      <c r="B965" s="574">
        <v>8</v>
      </c>
      <c r="C965" s="574" t="s">
        <v>412</v>
      </c>
      <c r="D965" s="574">
        <v>10</v>
      </c>
      <c r="E965" s="619">
        <f>'8'!D67</f>
        <v>0</v>
      </c>
      <c r="F965" s="575" t="str">
        <f>'8'!B67</f>
        <v>Source Address:</v>
      </c>
      <c r="G965" s="575" t="s">
        <v>930</v>
      </c>
      <c r="I965" s="584" t="s">
        <v>30</v>
      </c>
    </row>
    <row r="966" spans="1:10" s="574" customFormat="1" x14ac:dyDescent="0.25">
      <c r="B966" s="574">
        <v>8</v>
      </c>
      <c r="C966" s="574" t="s">
        <v>412</v>
      </c>
      <c r="D966" s="574">
        <v>10</v>
      </c>
      <c r="E966" s="619">
        <f>'8'!E68</f>
        <v>0</v>
      </c>
      <c r="F966" s="575" t="str">
        <f>'8'!B68</f>
        <v>Source Contact Name:</v>
      </c>
      <c r="G966" s="575" t="s">
        <v>930</v>
      </c>
      <c r="I966" s="576" t="s">
        <v>31</v>
      </c>
      <c r="J966" s="574" t="s">
        <v>1416</v>
      </c>
    </row>
    <row r="967" spans="1:10" s="574" customFormat="1" x14ac:dyDescent="0.25">
      <c r="B967" s="574">
        <v>8</v>
      </c>
      <c r="C967" s="574" t="s">
        <v>412</v>
      </c>
      <c r="D967" s="574">
        <v>10</v>
      </c>
      <c r="E967" s="619">
        <f>'8'!J68</f>
        <v>0</v>
      </c>
      <c r="F967" s="575" t="str">
        <f>'8'!H68</f>
        <v xml:space="preserve">      Contact Telephone:</v>
      </c>
      <c r="G967" s="575" t="s">
        <v>930</v>
      </c>
      <c r="I967" s="576" t="s">
        <v>31</v>
      </c>
      <c r="J967" s="574" t="s">
        <v>1416</v>
      </c>
    </row>
    <row r="968" spans="1:10" s="574" customFormat="1" x14ac:dyDescent="0.25">
      <c r="B968" s="574">
        <v>8</v>
      </c>
      <c r="C968" s="574" t="s">
        <v>241</v>
      </c>
      <c r="E968" s="619">
        <f>'10'!H33</f>
        <v>0</v>
      </c>
      <c r="F968" s="578" t="str">
        <f>'10'!B33</f>
        <v>Is Tax-Exempt Bond Financing Used?                        (Y/N)</v>
      </c>
      <c r="G968" s="578"/>
      <c r="I968" s="584" t="s">
        <v>30</v>
      </c>
    </row>
    <row r="969" spans="1:10" s="574" customFormat="1" x14ac:dyDescent="0.25">
      <c r="B969" s="574">
        <v>8</v>
      </c>
      <c r="C969" s="574" t="s">
        <v>241</v>
      </c>
      <c r="E969" s="620">
        <f>'10'!M33</f>
        <v>0</v>
      </c>
      <c r="F969" s="588" t="str">
        <f>'10'!J33</f>
        <v>If yes, what is the Amount?</v>
      </c>
      <c r="G969" s="588"/>
      <c r="I969" s="584" t="s">
        <v>30</v>
      </c>
    </row>
    <row r="970" spans="1:10" s="574" customFormat="1" x14ac:dyDescent="0.25">
      <c r="B970" s="574">
        <v>8</v>
      </c>
      <c r="C970" s="574" t="s">
        <v>241</v>
      </c>
      <c r="E970" s="622">
        <f>'10'!N39</f>
        <v>0</v>
      </c>
      <c r="F970" s="578" t="str">
        <f>'10'!B39</f>
        <v>If used, what is the percentage of Tax-Exempt Bond financing to the Aggregate Basis of the development?</v>
      </c>
      <c r="G970" s="578"/>
      <c r="I970" s="584" t="s">
        <v>30</v>
      </c>
    </row>
    <row r="971" spans="1:10" x14ac:dyDescent="0.25">
      <c r="A971" s="290"/>
      <c r="B971" s="290">
        <v>9</v>
      </c>
      <c r="C971" t="s">
        <v>293</v>
      </c>
      <c r="D971" s="290" t="s">
        <v>1419</v>
      </c>
      <c r="E971" s="617">
        <f>'9'!D11</f>
        <v>0</v>
      </c>
      <c r="F971" s="248" t="s">
        <v>871</v>
      </c>
      <c r="I971" s="292" t="s">
        <v>30</v>
      </c>
    </row>
    <row r="972" spans="1:10" x14ac:dyDescent="0.25">
      <c r="A972" s="290"/>
      <c r="B972" s="290">
        <v>9</v>
      </c>
      <c r="C972" t="s">
        <v>293</v>
      </c>
      <c r="D972" t="s">
        <v>783</v>
      </c>
      <c r="E972" s="626">
        <f>'9'!E9</f>
        <v>0</v>
      </c>
      <c r="F972" s="248" t="str">
        <f>'9'!C$9</f>
        <v>Land</v>
      </c>
      <c r="I972" s="292" t="s">
        <v>30</v>
      </c>
    </row>
    <row r="973" spans="1:10" x14ac:dyDescent="0.25">
      <c r="A973" s="290"/>
      <c r="B973" s="290">
        <v>9</v>
      </c>
      <c r="C973" t="s">
        <v>293</v>
      </c>
      <c r="D973" s="290" t="s">
        <v>783</v>
      </c>
      <c r="E973" s="626">
        <f>'9'!E10</f>
        <v>0</v>
      </c>
      <c r="F973" s="248" t="str">
        <f>'9'!C$10</f>
        <v>Existing Structures</v>
      </c>
      <c r="I973" s="292" t="s">
        <v>30</v>
      </c>
    </row>
    <row r="974" spans="1:10" x14ac:dyDescent="0.25">
      <c r="A974" s="290"/>
      <c r="B974" s="290">
        <v>9</v>
      </c>
      <c r="C974" t="s">
        <v>293</v>
      </c>
      <c r="D974" s="290" t="s">
        <v>783</v>
      </c>
      <c r="E974" s="626">
        <f>'9'!E11</f>
        <v>0</v>
      </c>
      <c r="F974" s="248" t="str">
        <f>'9'!C$11</f>
        <v>Other:</v>
      </c>
      <c r="I974" s="292" t="s">
        <v>30</v>
      </c>
    </row>
    <row r="975" spans="1:10" x14ac:dyDescent="0.25">
      <c r="A975" s="290"/>
      <c r="B975" s="290">
        <v>9</v>
      </c>
      <c r="C975" t="s">
        <v>293</v>
      </c>
      <c r="D975" s="290" t="s">
        <v>783</v>
      </c>
      <c r="E975" s="626">
        <f>'9'!E12</f>
        <v>0</v>
      </c>
      <c r="F975" s="248" t="s">
        <v>899</v>
      </c>
      <c r="I975" s="292" t="s">
        <v>30</v>
      </c>
    </row>
    <row r="976" spans="1:10" x14ac:dyDescent="0.25">
      <c r="A976" s="290"/>
      <c r="B976" s="290">
        <v>9</v>
      </c>
      <c r="C976" t="s">
        <v>293</v>
      </c>
      <c r="D976" t="s">
        <v>273</v>
      </c>
      <c r="E976" s="626">
        <f>'9'!F9</f>
        <v>0</v>
      </c>
      <c r="F976" s="248" t="str">
        <f>'9'!C$9</f>
        <v>Land</v>
      </c>
      <c r="I976" s="292" t="s">
        <v>30</v>
      </c>
    </row>
    <row r="977" spans="1:9" x14ac:dyDescent="0.25">
      <c r="A977" s="290"/>
      <c r="B977" s="290">
        <v>9</v>
      </c>
      <c r="C977" t="s">
        <v>293</v>
      </c>
      <c r="D977" s="290" t="s">
        <v>273</v>
      </c>
      <c r="E977" s="626">
        <f>'9'!F10</f>
        <v>0</v>
      </c>
      <c r="F977" s="248" t="str">
        <f>'9'!C$10</f>
        <v>Existing Structures</v>
      </c>
      <c r="I977" s="292" t="s">
        <v>30</v>
      </c>
    </row>
    <row r="978" spans="1:9" x14ac:dyDescent="0.25">
      <c r="A978" s="290"/>
      <c r="B978" s="290">
        <v>9</v>
      </c>
      <c r="C978" t="s">
        <v>293</v>
      </c>
      <c r="D978" s="290" t="s">
        <v>273</v>
      </c>
      <c r="E978" s="626">
        <f>'9'!F11</f>
        <v>0</v>
      </c>
      <c r="F978" s="248" t="str">
        <f>'9'!C$11</f>
        <v>Other:</v>
      </c>
      <c r="I978" s="292" t="s">
        <v>30</v>
      </c>
    </row>
    <row r="979" spans="1:9" x14ac:dyDescent="0.25">
      <c r="A979" s="290"/>
      <c r="B979" s="290">
        <v>9</v>
      </c>
      <c r="C979" t="s">
        <v>293</v>
      </c>
      <c r="D979" s="290" t="s">
        <v>273</v>
      </c>
      <c r="E979" s="626">
        <f>'9'!E12</f>
        <v>0</v>
      </c>
      <c r="F979" s="248" t="s">
        <v>899</v>
      </c>
      <c r="I979" s="292" t="s">
        <v>30</v>
      </c>
    </row>
    <row r="980" spans="1:9" x14ac:dyDescent="0.25">
      <c r="A980" s="290"/>
      <c r="B980" s="290">
        <v>9</v>
      </c>
      <c r="C980" t="s">
        <v>293</v>
      </c>
      <c r="D980" t="s">
        <v>251</v>
      </c>
      <c r="E980" s="626">
        <f>'9'!G9</f>
        <v>0</v>
      </c>
      <c r="F980" s="248" t="str">
        <f>'9'!C$9</f>
        <v>Land</v>
      </c>
      <c r="G980" s="260"/>
      <c r="I980" s="292" t="s">
        <v>30</v>
      </c>
    </row>
    <row r="981" spans="1:9" x14ac:dyDescent="0.25">
      <c r="A981" s="290"/>
      <c r="B981" s="290">
        <v>9</v>
      </c>
      <c r="C981" t="s">
        <v>293</v>
      </c>
      <c r="D981" s="290" t="s">
        <v>251</v>
      </c>
      <c r="E981" s="626">
        <f>'9'!G10</f>
        <v>0</v>
      </c>
      <c r="F981" s="248" t="str">
        <f>'9'!C$10</f>
        <v>Existing Structures</v>
      </c>
      <c r="G981" s="260"/>
      <c r="I981" s="292" t="s">
        <v>30</v>
      </c>
    </row>
    <row r="982" spans="1:9" x14ac:dyDescent="0.25">
      <c r="A982" s="290"/>
      <c r="B982" s="290">
        <v>9</v>
      </c>
      <c r="C982" t="s">
        <v>293</v>
      </c>
      <c r="D982" s="290" t="s">
        <v>251</v>
      </c>
      <c r="E982" s="626">
        <f>'9'!G11</f>
        <v>0</v>
      </c>
      <c r="F982" s="248" t="str">
        <f>'9'!C$11</f>
        <v>Other:</v>
      </c>
      <c r="G982" s="260"/>
      <c r="I982" s="292" t="s">
        <v>30</v>
      </c>
    </row>
    <row r="983" spans="1:9" x14ac:dyDescent="0.25">
      <c r="A983" s="290"/>
      <c r="B983" s="290">
        <v>9</v>
      </c>
      <c r="C983" t="s">
        <v>293</v>
      </c>
      <c r="D983" s="290" t="s">
        <v>251</v>
      </c>
      <c r="E983" s="626">
        <f>'9'!G12</f>
        <v>0</v>
      </c>
      <c r="F983" s="248" t="s">
        <v>899</v>
      </c>
      <c r="G983" s="260"/>
      <c r="I983" s="292" t="s">
        <v>30</v>
      </c>
    </row>
    <row r="984" spans="1:9" x14ac:dyDescent="0.25">
      <c r="A984" s="290"/>
      <c r="B984" s="290">
        <v>9</v>
      </c>
      <c r="C984" t="s">
        <v>293</v>
      </c>
      <c r="D984" s="290" t="s">
        <v>754</v>
      </c>
      <c r="E984" s="626">
        <f>'9'!H9</f>
        <v>0</v>
      </c>
      <c r="F984" s="248" t="str">
        <f>'9'!C$9</f>
        <v>Land</v>
      </c>
      <c r="I984" s="292" t="s">
        <v>30</v>
      </c>
    </row>
    <row r="985" spans="1:9" x14ac:dyDescent="0.25">
      <c r="A985" s="290"/>
      <c r="B985" s="290">
        <v>9</v>
      </c>
      <c r="C985" t="s">
        <v>293</v>
      </c>
      <c r="D985" t="s">
        <v>754</v>
      </c>
      <c r="E985" s="626">
        <f>'9'!H10</f>
        <v>0</v>
      </c>
      <c r="F985" s="248" t="str">
        <f>'9'!C$10</f>
        <v>Existing Structures</v>
      </c>
      <c r="I985" s="292" t="s">
        <v>30</v>
      </c>
    </row>
    <row r="986" spans="1:9" x14ac:dyDescent="0.25">
      <c r="A986" s="290"/>
      <c r="B986" s="290">
        <v>9</v>
      </c>
      <c r="C986" t="s">
        <v>293</v>
      </c>
      <c r="D986" s="290" t="s">
        <v>754</v>
      </c>
      <c r="E986" s="626">
        <f>'9'!H11</f>
        <v>0</v>
      </c>
      <c r="F986" s="248" t="str">
        <f>'9'!C$11</f>
        <v>Other:</v>
      </c>
      <c r="I986" s="292" t="s">
        <v>30</v>
      </c>
    </row>
    <row r="987" spans="1:9" x14ac:dyDescent="0.25">
      <c r="A987" s="290"/>
      <c r="B987" s="290">
        <v>9</v>
      </c>
      <c r="C987" t="s">
        <v>293</v>
      </c>
      <c r="D987" s="290" t="s">
        <v>754</v>
      </c>
      <c r="E987" s="626">
        <f>'9'!H12</f>
        <v>0</v>
      </c>
      <c r="F987" s="248" t="s">
        <v>899</v>
      </c>
      <c r="I987" s="292" t="s">
        <v>30</v>
      </c>
    </row>
    <row r="988" spans="1:9" s="290" customFormat="1" x14ac:dyDescent="0.25">
      <c r="B988" s="290">
        <v>9</v>
      </c>
      <c r="C988" s="290" t="s">
        <v>294</v>
      </c>
      <c r="D988" s="290" t="s">
        <v>1419</v>
      </c>
      <c r="E988" s="626">
        <f>'9'!D18</f>
        <v>0</v>
      </c>
      <c r="F988" s="248" t="s">
        <v>871</v>
      </c>
      <c r="G988" s="248"/>
      <c r="I988" s="292"/>
    </row>
    <row r="989" spans="1:9" x14ac:dyDescent="0.25">
      <c r="A989" s="290"/>
      <c r="B989" s="290">
        <v>9</v>
      </c>
      <c r="C989" t="s">
        <v>294</v>
      </c>
      <c r="D989" t="s">
        <v>783</v>
      </c>
      <c r="E989" s="637">
        <f>'9'!E14</f>
        <v>0</v>
      </c>
      <c r="F989" s="248" t="str">
        <f>'9'!C$14</f>
        <v>On-Site Improvements</v>
      </c>
      <c r="I989" s="292" t="s">
        <v>30</v>
      </c>
    </row>
    <row r="990" spans="1:9" x14ac:dyDescent="0.25">
      <c r="A990" s="290"/>
      <c r="B990" s="290">
        <v>9</v>
      </c>
      <c r="C990" t="s">
        <v>294</v>
      </c>
      <c r="D990" s="290" t="s">
        <v>783</v>
      </c>
      <c r="E990" s="637">
        <f>'9'!E15</f>
        <v>0</v>
      </c>
      <c r="F990" s="248" t="str">
        <f>'9'!C$15</f>
        <v>Off-Site Improvements (9-A)</v>
      </c>
      <c r="I990" s="292" t="s">
        <v>30</v>
      </c>
    </row>
    <row r="991" spans="1:9" x14ac:dyDescent="0.25">
      <c r="A991" s="290"/>
      <c r="B991" s="290">
        <v>9</v>
      </c>
      <c r="C991" t="s">
        <v>294</v>
      </c>
      <c r="D991" s="290" t="s">
        <v>783</v>
      </c>
      <c r="E991" s="637">
        <f>'9'!E16</f>
        <v>0</v>
      </c>
      <c r="F991" s="248" t="str">
        <f>'9'!C$16</f>
        <v>Demolition Clearance</v>
      </c>
      <c r="I991" s="292" t="s">
        <v>30</v>
      </c>
    </row>
    <row r="992" spans="1:9" x14ac:dyDescent="0.25">
      <c r="A992" s="290"/>
      <c r="B992" s="290">
        <v>9</v>
      </c>
      <c r="C992" t="s">
        <v>294</v>
      </c>
      <c r="D992" s="290" t="s">
        <v>783</v>
      </c>
      <c r="E992" s="637">
        <f>'9'!E17</f>
        <v>0</v>
      </c>
      <c r="F992" s="248" t="str">
        <f>'9'!C$17</f>
        <v>Improvements</v>
      </c>
      <c r="I992" s="292" t="s">
        <v>30</v>
      </c>
    </row>
    <row r="993" spans="1:9" x14ac:dyDescent="0.25">
      <c r="A993" s="290"/>
      <c r="B993" s="290">
        <v>9</v>
      </c>
      <c r="C993" t="s">
        <v>294</v>
      </c>
      <c r="D993" s="290" t="s">
        <v>783</v>
      </c>
      <c r="E993" s="637">
        <f>'9'!E18</f>
        <v>0</v>
      </c>
      <c r="F993" s="248" t="str">
        <f>'9'!C$18</f>
        <v>Other:</v>
      </c>
      <c r="I993" s="292" t="s">
        <v>30</v>
      </c>
    </row>
    <row r="994" spans="1:9" s="290" customFormat="1" x14ac:dyDescent="0.25">
      <c r="B994" s="290">
        <v>9</v>
      </c>
      <c r="C994" s="290" t="s">
        <v>294</v>
      </c>
      <c r="D994" s="290" t="s">
        <v>783</v>
      </c>
      <c r="E994" s="637">
        <f>'9'!E19</f>
        <v>0</v>
      </c>
      <c r="F994" s="248" t="str">
        <f>'9'!C$19</f>
        <v>Subtotals</v>
      </c>
      <c r="G994" s="248"/>
      <c r="I994" s="292" t="s">
        <v>30</v>
      </c>
    </row>
    <row r="995" spans="1:9" x14ac:dyDescent="0.25">
      <c r="A995" s="290"/>
      <c r="B995" s="290">
        <v>9</v>
      </c>
      <c r="C995" t="s">
        <v>294</v>
      </c>
      <c r="D995" t="s">
        <v>273</v>
      </c>
      <c r="E995" s="637">
        <f>'9'!F14</f>
        <v>0</v>
      </c>
      <c r="F995" s="248" t="str">
        <f>'9'!C$14</f>
        <v>On-Site Improvements</v>
      </c>
      <c r="I995" s="292" t="s">
        <v>30</v>
      </c>
    </row>
    <row r="996" spans="1:9" x14ac:dyDescent="0.25">
      <c r="A996" s="290"/>
      <c r="B996" s="290">
        <v>9</v>
      </c>
      <c r="C996" t="s">
        <v>294</v>
      </c>
      <c r="D996" s="290" t="s">
        <v>273</v>
      </c>
      <c r="E996" s="637">
        <f>'9'!F15</f>
        <v>0</v>
      </c>
      <c r="F996" s="248" t="str">
        <f>'9'!C$15</f>
        <v>Off-Site Improvements (9-A)</v>
      </c>
      <c r="I996" s="292" t="s">
        <v>30</v>
      </c>
    </row>
    <row r="997" spans="1:9" x14ac:dyDescent="0.25">
      <c r="A997" s="290"/>
      <c r="B997" s="290">
        <v>9</v>
      </c>
      <c r="C997" t="s">
        <v>294</v>
      </c>
      <c r="D997" s="290" t="s">
        <v>273</v>
      </c>
      <c r="E997" s="637">
        <f>'9'!F16</f>
        <v>0</v>
      </c>
      <c r="F997" s="248" t="str">
        <f>'9'!C$16</f>
        <v>Demolition Clearance</v>
      </c>
      <c r="I997" s="292" t="s">
        <v>30</v>
      </c>
    </row>
    <row r="998" spans="1:9" x14ac:dyDescent="0.25">
      <c r="A998" s="290"/>
      <c r="B998" s="290">
        <v>9</v>
      </c>
      <c r="C998" t="s">
        <v>294</v>
      </c>
      <c r="D998" s="290" t="s">
        <v>273</v>
      </c>
      <c r="E998" s="637">
        <f>'9'!F17</f>
        <v>0</v>
      </c>
      <c r="F998" s="248" t="str">
        <f>'9'!C$17</f>
        <v>Improvements</v>
      </c>
      <c r="I998" s="292" t="s">
        <v>30</v>
      </c>
    </row>
    <row r="999" spans="1:9" x14ac:dyDescent="0.25">
      <c r="A999" s="290"/>
      <c r="B999" s="290">
        <v>9</v>
      </c>
      <c r="C999" t="s">
        <v>294</v>
      </c>
      <c r="D999" s="290" t="s">
        <v>273</v>
      </c>
      <c r="E999" s="637">
        <f>'9'!F18</f>
        <v>0</v>
      </c>
      <c r="F999" s="248" t="str">
        <f>'9'!C$18</f>
        <v>Other:</v>
      </c>
      <c r="G999" s="260"/>
      <c r="I999" s="292" t="s">
        <v>30</v>
      </c>
    </row>
    <row r="1000" spans="1:9" x14ac:dyDescent="0.25">
      <c r="A1000" s="290"/>
      <c r="B1000" s="290">
        <v>9</v>
      </c>
      <c r="C1000" t="s">
        <v>294</v>
      </c>
      <c r="D1000" s="290" t="s">
        <v>273</v>
      </c>
      <c r="E1000" s="637">
        <f>'9'!F19</f>
        <v>0</v>
      </c>
      <c r="F1000" s="248" t="str">
        <f>'9'!C$19</f>
        <v>Subtotals</v>
      </c>
      <c r="G1000" s="260"/>
      <c r="I1000" s="292" t="s">
        <v>30</v>
      </c>
    </row>
    <row r="1001" spans="1:9" x14ac:dyDescent="0.25">
      <c r="A1001" s="290"/>
      <c r="B1001" s="290">
        <v>9</v>
      </c>
      <c r="C1001" t="s">
        <v>294</v>
      </c>
      <c r="D1001" s="290" t="s">
        <v>251</v>
      </c>
      <c r="E1001" s="637">
        <f>'9'!G14</f>
        <v>0</v>
      </c>
      <c r="F1001" s="248" t="str">
        <f>'9'!C$14</f>
        <v>On-Site Improvements</v>
      </c>
      <c r="G1001" s="260"/>
      <c r="I1001" s="292" t="s">
        <v>30</v>
      </c>
    </row>
    <row r="1002" spans="1:9" x14ac:dyDescent="0.25">
      <c r="A1002" s="290"/>
      <c r="B1002" s="290">
        <v>9</v>
      </c>
      <c r="C1002" t="s">
        <v>294</v>
      </c>
      <c r="D1002" s="290" t="s">
        <v>251</v>
      </c>
      <c r="E1002" s="637">
        <f>'9'!G15</f>
        <v>0</v>
      </c>
      <c r="F1002" s="248" t="str">
        <f>'9'!C$15</f>
        <v>Off-Site Improvements (9-A)</v>
      </c>
      <c r="G1002" s="260"/>
      <c r="I1002" s="292" t="s">
        <v>30</v>
      </c>
    </row>
    <row r="1003" spans="1:9" x14ac:dyDescent="0.25">
      <c r="A1003" s="290"/>
      <c r="B1003" s="290">
        <v>9</v>
      </c>
      <c r="C1003" t="s">
        <v>294</v>
      </c>
      <c r="D1003" s="290" t="s">
        <v>251</v>
      </c>
      <c r="E1003" s="637">
        <f>'9'!G16</f>
        <v>0</v>
      </c>
      <c r="F1003" s="248" t="str">
        <f>'9'!C$16</f>
        <v>Demolition Clearance</v>
      </c>
      <c r="I1003" s="292" t="s">
        <v>30</v>
      </c>
    </row>
    <row r="1004" spans="1:9" x14ac:dyDescent="0.25">
      <c r="A1004" s="290"/>
      <c r="B1004" s="290">
        <v>9</v>
      </c>
      <c r="C1004" t="s">
        <v>294</v>
      </c>
      <c r="D1004" s="290" t="s">
        <v>251</v>
      </c>
      <c r="E1004" s="637">
        <f>'9'!G17</f>
        <v>0</v>
      </c>
      <c r="F1004" s="248" t="str">
        <f>'9'!C$17</f>
        <v>Improvements</v>
      </c>
      <c r="I1004" s="292" t="s">
        <v>30</v>
      </c>
    </row>
    <row r="1005" spans="1:9" x14ac:dyDescent="0.25">
      <c r="A1005" s="290"/>
      <c r="B1005" s="290">
        <v>9</v>
      </c>
      <c r="C1005" t="s">
        <v>294</v>
      </c>
      <c r="D1005" s="290" t="s">
        <v>251</v>
      </c>
      <c r="E1005" s="637">
        <f>'9'!G18</f>
        <v>0</v>
      </c>
      <c r="F1005" s="248" t="str">
        <f>'9'!C$18</f>
        <v>Other:</v>
      </c>
      <c r="I1005" s="292" t="s">
        <v>30</v>
      </c>
    </row>
    <row r="1006" spans="1:9" x14ac:dyDescent="0.25">
      <c r="A1006" s="290"/>
      <c r="B1006" s="290">
        <v>9</v>
      </c>
      <c r="C1006" t="s">
        <v>294</v>
      </c>
      <c r="D1006" s="290" t="s">
        <v>251</v>
      </c>
      <c r="E1006" s="637">
        <f>'9'!G19</f>
        <v>0</v>
      </c>
      <c r="F1006" s="248" t="str">
        <f>'9'!C$19</f>
        <v>Subtotals</v>
      </c>
      <c r="I1006" s="292" t="s">
        <v>30</v>
      </c>
    </row>
    <row r="1007" spans="1:9" s="290" customFormat="1" x14ac:dyDescent="0.25">
      <c r="B1007" s="290">
        <v>9</v>
      </c>
      <c r="C1007" s="290" t="s">
        <v>294</v>
      </c>
      <c r="D1007" s="290" t="s">
        <v>754</v>
      </c>
      <c r="E1007" s="637">
        <f>'9'!H14</f>
        <v>0</v>
      </c>
      <c r="F1007" s="248" t="str">
        <f>'9'!C$14</f>
        <v>On-Site Improvements</v>
      </c>
      <c r="G1007" s="248"/>
      <c r="I1007" s="292"/>
    </row>
    <row r="1008" spans="1:9" s="290" customFormat="1" x14ac:dyDescent="0.25">
      <c r="B1008" s="290">
        <v>9</v>
      </c>
      <c r="C1008" s="290" t="s">
        <v>294</v>
      </c>
      <c r="D1008" s="290" t="s">
        <v>754</v>
      </c>
      <c r="E1008" s="637">
        <f>'9'!H15</f>
        <v>0</v>
      </c>
      <c r="F1008" s="248" t="str">
        <f>'9'!C$15</f>
        <v>Off-Site Improvements (9-A)</v>
      </c>
      <c r="G1008" s="248"/>
      <c r="I1008" s="292"/>
    </row>
    <row r="1009" spans="1:9" s="290" customFormat="1" x14ac:dyDescent="0.25">
      <c r="B1009" s="290">
        <v>9</v>
      </c>
      <c r="C1009" s="290" t="s">
        <v>294</v>
      </c>
      <c r="D1009" s="290" t="s">
        <v>754</v>
      </c>
      <c r="E1009" s="637">
        <f>'9'!H16</f>
        <v>0</v>
      </c>
      <c r="F1009" s="248" t="str">
        <f>'9'!C$16</f>
        <v>Demolition Clearance</v>
      </c>
      <c r="G1009" s="248"/>
      <c r="I1009" s="292"/>
    </row>
    <row r="1010" spans="1:9" s="290" customFormat="1" x14ac:dyDescent="0.25">
      <c r="B1010" s="290">
        <v>9</v>
      </c>
      <c r="C1010" s="290" t="s">
        <v>294</v>
      </c>
      <c r="D1010" s="290" t="s">
        <v>754</v>
      </c>
      <c r="E1010" s="637">
        <f>'9'!H17</f>
        <v>0</v>
      </c>
      <c r="F1010" s="248" t="str">
        <f>'9'!C$17</f>
        <v>Improvements</v>
      </c>
      <c r="G1010" s="248"/>
      <c r="I1010" s="292"/>
    </row>
    <row r="1011" spans="1:9" s="290" customFormat="1" x14ac:dyDescent="0.25">
      <c r="B1011" s="290">
        <v>9</v>
      </c>
      <c r="C1011" s="290" t="s">
        <v>294</v>
      </c>
      <c r="D1011" s="290" t="s">
        <v>754</v>
      </c>
      <c r="E1011" s="637">
        <f>'9'!H18</f>
        <v>0</v>
      </c>
      <c r="F1011" s="248" t="str">
        <f>'9'!C$18</f>
        <v>Other:</v>
      </c>
      <c r="G1011" s="248"/>
      <c r="I1011" s="292"/>
    </row>
    <row r="1012" spans="1:9" s="290" customFormat="1" x14ac:dyDescent="0.25">
      <c r="B1012" s="290">
        <v>9</v>
      </c>
      <c r="C1012" s="290" t="s">
        <v>294</v>
      </c>
      <c r="D1012" s="290" t="s">
        <v>754</v>
      </c>
      <c r="E1012" s="637">
        <f>'9'!H19</f>
        <v>0</v>
      </c>
      <c r="F1012" s="248" t="str">
        <f>'9'!C$19</f>
        <v>Subtotals</v>
      </c>
      <c r="G1012" s="248"/>
      <c r="I1012" s="292"/>
    </row>
    <row r="1013" spans="1:9" x14ac:dyDescent="0.25">
      <c r="A1013" s="290"/>
      <c r="B1013" s="290">
        <v>9</v>
      </c>
      <c r="C1013" t="s">
        <v>296</v>
      </c>
      <c r="D1013" t="s">
        <v>783</v>
      </c>
      <c r="E1013" s="637">
        <f>'9'!E21</f>
        <v>0</v>
      </c>
      <c r="F1013" s="248" t="str">
        <f>'9'!C$21</f>
        <v>New Construction</v>
      </c>
      <c r="I1013" s="292" t="s">
        <v>30</v>
      </c>
    </row>
    <row r="1014" spans="1:9" x14ac:dyDescent="0.25">
      <c r="A1014" s="290"/>
      <c r="B1014" s="290">
        <v>9</v>
      </c>
      <c r="C1014" t="s">
        <v>296</v>
      </c>
      <c r="D1014" s="290" t="s">
        <v>783</v>
      </c>
      <c r="E1014" s="637">
        <f>'9'!E22</f>
        <v>0</v>
      </c>
      <c r="F1014" s="248" t="str">
        <f>'9'!C$22</f>
        <v>Rehabilitation</v>
      </c>
      <c r="I1014" s="292" t="s">
        <v>30</v>
      </c>
    </row>
    <row r="1015" spans="1:9" x14ac:dyDescent="0.25">
      <c r="A1015" s="290"/>
      <c r="B1015" s="290">
        <v>9</v>
      </c>
      <c r="C1015" t="s">
        <v>296</v>
      </c>
      <c r="D1015" s="290" t="s">
        <v>783</v>
      </c>
      <c r="E1015" s="637">
        <f>'9'!E23</f>
        <v>0</v>
      </c>
      <c r="F1015" s="248" t="str">
        <f>'9'!C$23</f>
        <v>Accessory Structures</v>
      </c>
      <c r="I1015" s="292" t="s">
        <v>30</v>
      </c>
    </row>
    <row r="1016" spans="1:9" x14ac:dyDescent="0.25">
      <c r="A1016" s="290"/>
      <c r="B1016" s="290">
        <v>9</v>
      </c>
      <c r="C1016" t="s">
        <v>296</v>
      </c>
      <c r="D1016" s="290" t="s">
        <v>783</v>
      </c>
      <c r="E1016" s="637">
        <f>'9'!E24</f>
        <v>0</v>
      </c>
      <c r="F1016" s="248" t="str">
        <f>'9'!C$24</f>
        <v>Contractor Contingency</v>
      </c>
      <c r="I1016" s="292" t="s">
        <v>30</v>
      </c>
    </row>
    <row r="1017" spans="1:9" x14ac:dyDescent="0.25">
      <c r="A1017" s="290"/>
      <c r="B1017" s="290">
        <v>9</v>
      </c>
      <c r="C1017" t="s">
        <v>296</v>
      </c>
      <c r="D1017" s="290" t="s">
        <v>783</v>
      </c>
      <c r="E1017" s="637">
        <f>'9'!E25</f>
        <v>0</v>
      </c>
      <c r="F1017" s="260" t="str">
        <f>'9'!C$25</f>
        <v>Other Construction Costs (9-A)</v>
      </c>
      <c r="G1017" s="260"/>
      <c r="I1017" s="292" t="s">
        <v>30</v>
      </c>
    </row>
    <row r="1018" spans="1:9" x14ac:dyDescent="0.25">
      <c r="A1018" s="290"/>
      <c r="B1018" s="290">
        <v>9</v>
      </c>
      <c r="C1018" t="s">
        <v>296</v>
      </c>
      <c r="D1018" s="290" t="s">
        <v>783</v>
      </c>
      <c r="E1018" s="637">
        <f>'9'!E26</f>
        <v>0</v>
      </c>
      <c r="F1018" s="248" t="str">
        <f>'9'!C$26</f>
        <v>General Requirements (9-G)</v>
      </c>
      <c r="I1018" s="292" t="s">
        <v>30</v>
      </c>
    </row>
    <row r="1019" spans="1:9" x14ac:dyDescent="0.25">
      <c r="A1019" s="290"/>
      <c r="B1019" s="290">
        <v>9</v>
      </c>
      <c r="C1019" t="s">
        <v>296</v>
      </c>
      <c r="D1019" s="290" t="s">
        <v>783</v>
      </c>
      <c r="E1019" s="637">
        <f>'9'!E27</f>
        <v>0</v>
      </c>
      <c r="F1019" s="248" t="str">
        <f>'9'!C$27</f>
        <v>Contractor Profit</v>
      </c>
      <c r="I1019" s="292" t="s">
        <v>30</v>
      </c>
    </row>
    <row r="1020" spans="1:9" x14ac:dyDescent="0.25">
      <c r="A1020" s="290"/>
      <c r="B1020" s="290">
        <v>9</v>
      </c>
      <c r="C1020" t="s">
        <v>296</v>
      </c>
      <c r="D1020" s="290" t="s">
        <v>783</v>
      </c>
      <c r="E1020" s="637">
        <f>'9'!E28</f>
        <v>0</v>
      </c>
      <c r="F1020" s="248" t="str">
        <f>'9'!C$28</f>
        <v>Contractor Overhead</v>
      </c>
      <c r="I1020" s="292" t="s">
        <v>30</v>
      </c>
    </row>
    <row r="1021" spans="1:9" x14ac:dyDescent="0.25">
      <c r="A1021" s="290"/>
      <c r="B1021" s="290">
        <v>9</v>
      </c>
      <c r="C1021" t="s">
        <v>296</v>
      </c>
      <c r="D1021" s="290" t="s">
        <v>783</v>
      </c>
      <c r="E1021" s="637">
        <f>'9'!E29</f>
        <v>0</v>
      </c>
      <c r="F1021" s="248" t="str">
        <f>'9'!C$29</f>
        <v>Subtotals</v>
      </c>
      <c r="I1021" s="292" t="s">
        <v>30</v>
      </c>
    </row>
    <row r="1022" spans="1:9" x14ac:dyDescent="0.25">
      <c r="A1022" s="290"/>
      <c r="B1022" s="290">
        <v>9</v>
      </c>
      <c r="C1022" t="s">
        <v>296</v>
      </c>
      <c r="D1022" t="s">
        <v>273</v>
      </c>
      <c r="E1022" s="637">
        <f>'9'!F21</f>
        <v>0</v>
      </c>
      <c r="F1022" s="248" t="str">
        <f>'9'!C$21</f>
        <v>New Construction</v>
      </c>
      <c r="I1022" s="292" t="s">
        <v>30</v>
      </c>
    </row>
    <row r="1023" spans="1:9" x14ac:dyDescent="0.25">
      <c r="A1023" s="290"/>
      <c r="B1023" s="290">
        <v>9</v>
      </c>
      <c r="C1023" t="s">
        <v>296</v>
      </c>
      <c r="D1023" s="290" t="s">
        <v>273</v>
      </c>
      <c r="E1023" s="637">
        <f>'9'!F22</f>
        <v>0</v>
      </c>
      <c r="F1023" s="248" t="str">
        <f>'9'!C$22</f>
        <v>Rehabilitation</v>
      </c>
      <c r="I1023" s="292" t="s">
        <v>30</v>
      </c>
    </row>
    <row r="1024" spans="1:9" x14ac:dyDescent="0.25">
      <c r="A1024" s="290"/>
      <c r="B1024" s="290">
        <v>9</v>
      </c>
      <c r="C1024" t="s">
        <v>296</v>
      </c>
      <c r="D1024" s="290" t="s">
        <v>273</v>
      </c>
      <c r="E1024" s="637">
        <f>'9'!F23</f>
        <v>0</v>
      </c>
      <c r="F1024" s="248" t="str">
        <f>'9'!C$23</f>
        <v>Accessory Structures</v>
      </c>
      <c r="I1024" s="292" t="s">
        <v>30</v>
      </c>
    </row>
    <row r="1025" spans="1:9" x14ac:dyDescent="0.25">
      <c r="A1025" s="290"/>
      <c r="B1025" s="290">
        <v>9</v>
      </c>
      <c r="C1025" t="s">
        <v>296</v>
      </c>
      <c r="D1025" s="290" t="s">
        <v>273</v>
      </c>
      <c r="E1025" s="637">
        <f>'9'!F24</f>
        <v>0</v>
      </c>
      <c r="F1025" s="248" t="str">
        <f>'9'!C$24</f>
        <v>Contractor Contingency</v>
      </c>
      <c r="I1025" s="292" t="s">
        <v>30</v>
      </c>
    </row>
    <row r="1026" spans="1:9" x14ac:dyDescent="0.25">
      <c r="A1026" s="290"/>
      <c r="B1026" s="290">
        <v>9</v>
      </c>
      <c r="C1026" t="s">
        <v>296</v>
      </c>
      <c r="D1026" s="290" t="s">
        <v>273</v>
      </c>
      <c r="E1026" s="637">
        <f>'9'!F25</f>
        <v>0</v>
      </c>
      <c r="F1026" s="260" t="str">
        <f>'9'!C$25</f>
        <v>Other Construction Costs (9-A)</v>
      </c>
      <c r="I1026" s="292" t="s">
        <v>30</v>
      </c>
    </row>
    <row r="1027" spans="1:9" x14ac:dyDescent="0.25">
      <c r="A1027" s="290"/>
      <c r="B1027" s="290">
        <v>9</v>
      </c>
      <c r="C1027" t="s">
        <v>296</v>
      </c>
      <c r="D1027" s="290" t="s">
        <v>273</v>
      </c>
      <c r="E1027" s="637">
        <f>'9'!F26</f>
        <v>0</v>
      </c>
      <c r="F1027" s="248" t="str">
        <f>'9'!C$26</f>
        <v>General Requirements (9-G)</v>
      </c>
      <c r="I1027" s="292" t="s">
        <v>30</v>
      </c>
    </row>
    <row r="1028" spans="1:9" x14ac:dyDescent="0.25">
      <c r="A1028" s="290"/>
      <c r="B1028" s="290">
        <v>9</v>
      </c>
      <c r="C1028" t="s">
        <v>296</v>
      </c>
      <c r="D1028" s="290" t="s">
        <v>273</v>
      </c>
      <c r="E1028" s="637">
        <f>'9'!F27</f>
        <v>0</v>
      </c>
      <c r="F1028" s="248" t="str">
        <f>'9'!C$27</f>
        <v>Contractor Profit</v>
      </c>
      <c r="I1028" s="292" t="s">
        <v>30</v>
      </c>
    </row>
    <row r="1029" spans="1:9" x14ac:dyDescent="0.25">
      <c r="A1029" s="290"/>
      <c r="B1029" s="290">
        <v>9</v>
      </c>
      <c r="C1029" t="s">
        <v>296</v>
      </c>
      <c r="D1029" s="290" t="s">
        <v>273</v>
      </c>
      <c r="E1029" s="637">
        <f>'9'!F28</f>
        <v>0</v>
      </c>
      <c r="F1029" s="248" t="str">
        <f>'9'!C$28</f>
        <v>Contractor Overhead</v>
      </c>
      <c r="I1029" s="292" t="s">
        <v>30</v>
      </c>
    </row>
    <row r="1030" spans="1:9" x14ac:dyDescent="0.25">
      <c r="A1030" s="290"/>
      <c r="B1030" s="290">
        <v>9</v>
      </c>
      <c r="C1030" t="s">
        <v>296</v>
      </c>
      <c r="D1030" s="290" t="s">
        <v>273</v>
      </c>
      <c r="E1030" s="637">
        <f>'9'!F29</f>
        <v>0</v>
      </c>
      <c r="F1030" s="248" t="str">
        <f>'9'!C$29</f>
        <v>Subtotals</v>
      </c>
      <c r="I1030" s="292" t="s">
        <v>30</v>
      </c>
    </row>
    <row r="1031" spans="1:9" x14ac:dyDescent="0.25">
      <c r="A1031" s="290"/>
      <c r="B1031" s="290">
        <v>9</v>
      </c>
      <c r="C1031" t="s">
        <v>296</v>
      </c>
      <c r="D1031" t="s">
        <v>251</v>
      </c>
      <c r="E1031" s="637">
        <f>'9'!G21</f>
        <v>0</v>
      </c>
      <c r="F1031" s="248" t="str">
        <f>'9'!C$21</f>
        <v>New Construction</v>
      </c>
      <c r="I1031" s="292" t="s">
        <v>30</v>
      </c>
    </row>
    <row r="1032" spans="1:9" x14ac:dyDescent="0.25">
      <c r="A1032" s="290"/>
      <c r="B1032" s="290">
        <v>9</v>
      </c>
      <c r="C1032" t="s">
        <v>296</v>
      </c>
      <c r="D1032" s="290" t="s">
        <v>251</v>
      </c>
      <c r="E1032" s="637">
        <f>'9'!G22</f>
        <v>0</v>
      </c>
      <c r="F1032" s="248" t="str">
        <f>'9'!C$22</f>
        <v>Rehabilitation</v>
      </c>
      <c r="I1032" s="292" t="s">
        <v>30</v>
      </c>
    </row>
    <row r="1033" spans="1:9" x14ac:dyDescent="0.25">
      <c r="A1033" s="290"/>
      <c r="B1033" s="290">
        <v>9</v>
      </c>
      <c r="C1033" t="s">
        <v>296</v>
      </c>
      <c r="D1033" s="290" t="s">
        <v>251</v>
      </c>
      <c r="E1033" s="637">
        <f>'9'!G23</f>
        <v>0</v>
      </c>
      <c r="F1033" s="248" t="str">
        <f>'9'!C$23</f>
        <v>Accessory Structures</v>
      </c>
      <c r="I1033" s="292" t="s">
        <v>30</v>
      </c>
    </row>
    <row r="1034" spans="1:9" x14ac:dyDescent="0.25">
      <c r="A1034" s="290"/>
      <c r="B1034" s="290">
        <v>9</v>
      </c>
      <c r="C1034" t="s">
        <v>296</v>
      </c>
      <c r="D1034" s="290" t="s">
        <v>251</v>
      </c>
      <c r="E1034" s="637">
        <f>'9'!G24</f>
        <v>0</v>
      </c>
      <c r="F1034" s="248" t="str">
        <f>'9'!C$24</f>
        <v>Contractor Contingency</v>
      </c>
      <c r="I1034" s="292" t="s">
        <v>30</v>
      </c>
    </row>
    <row r="1035" spans="1:9" x14ac:dyDescent="0.25">
      <c r="A1035" s="290"/>
      <c r="B1035" s="290">
        <v>9</v>
      </c>
      <c r="C1035" t="s">
        <v>296</v>
      </c>
      <c r="D1035" s="290" t="s">
        <v>251</v>
      </c>
      <c r="E1035" s="637">
        <f>'9'!G25</f>
        <v>0</v>
      </c>
      <c r="F1035" s="260" t="str">
        <f>'9'!C$25</f>
        <v>Other Construction Costs (9-A)</v>
      </c>
      <c r="I1035" s="292" t="s">
        <v>30</v>
      </c>
    </row>
    <row r="1036" spans="1:9" x14ac:dyDescent="0.25">
      <c r="A1036" s="290"/>
      <c r="B1036" s="290">
        <v>9</v>
      </c>
      <c r="C1036" t="s">
        <v>296</v>
      </c>
      <c r="D1036" s="290" t="s">
        <v>251</v>
      </c>
      <c r="E1036" s="637">
        <f>'9'!G26</f>
        <v>0</v>
      </c>
      <c r="F1036" s="248" t="str">
        <f>'9'!C$26</f>
        <v>General Requirements (9-G)</v>
      </c>
      <c r="I1036" s="292" t="s">
        <v>30</v>
      </c>
    </row>
    <row r="1037" spans="1:9" x14ac:dyDescent="0.25">
      <c r="A1037" s="290"/>
      <c r="B1037" s="290">
        <v>9</v>
      </c>
      <c r="C1037" t="s">
        <v>296</v>
      </c>
      <c r="D1037" s="290" t="s">
        <v>251</v>
      </c>
      <c r="E1037" s="637">
        <f>'9'!G27</f>
        <v>0</v>
      </c>
      <c r="F1037" s="248" t="str">
        <f>'9'!C$27</f>
        <v>Contractor Profit</v>
      </c>
      <c r="I1037" s="292" t="s">
        <v>30</v>
      </c>
    </row>
    <row r="1038" spans="1:9" x14ac:dyDescent="0.25">
      <c r="A1038" s="290"/>
      <c r="B1038" s="290">
        <v>9</v>
      </c>
      <c r="C1038" t="s">
        <v>296</v>
      </c>
      <c r="D1038" s="290" t="s">
        <v>251</v>
      </c>
      <c r="E1038" s="637">
        <f>'9'!G28</f>
        <v>0</v>
      </c>
      <c r="F1038" s="248" t="str">
        <f>'9'!C$28</f>
        <v>Contractor Overhead</v>
      </c>
      <c r="I1038" s="292" t="s">
        <v>30</v>
      </c>
    </row>
    <row r="1039" spans="1:9" x14ac:dyDescent="0.25">
      <c r="A1039" s="290"/>
      <c r="B1039" s="290">
        <v>9</v>
      </c>
      <c r="C1039" t="s">
        <v>296</v>
      </c>
      <c r="D1039" s="290" t="s">
        <v>251</v>
      </c>
      <c r="E1039" s="637">
        <f>'9'!G29</f>
        <v>0</v>
      </c>
      <c r="F1039" s="248" t="str">
        <f>'9'!C$29</f>
        <v>Subtotals</v>
      </c>
      <c r="I1039" s="292" t="s">
        <v>30</v>
      </c>
    </row>
    <row r="1040" spans="1:9" x14ac:dyDescent="0.25">
      <c r="A1040" s="290"/>
      <c r="B1040" s="290">
        <v>9</v>
      </c>
      <c r="C1040" t="s">
        <v>296</v>
      </c>
      <c r="D1040" t="s">
        <v>754</v>
      </c>
      <c r="E1040" s="637">
        <f>'9'!H21</f>
        <v>0</v>
      </c>
      <c r="F1040" s="248" t="str">
        <f>'9'!C$21</f>
        <v>New Construction</v>
      </c>
      <c r="I1040" s="292" t="s">
        <v>30</v>
      </c>
    </row>
    <row r="1041" spans="1:9" x14ac:dyDescent="0.25">
      <c r="A1041" s="290"/>
      <c r="B1041" s="290">
        <v>9</v>
      </c>
      <c r="C1041" t="s">
        <v>296</v>
      </c>
      <c r="D1041" s="290" t="s">
        <v>754</v>
      </c>
      <c r="E1041" s="637">
        <f>'9'!H22</f>
        <v>0</v>
      </c>
      <c r="F1041" s="248" t="str">
        <f>'9'!C$22</f>
        <v>Rehabilitation</v>
      </c>
      <c r="G1041" s="260"/>
      <c r="I1041" s="292" t="s">
        <v>30</v>
      </c>
    </row>
    <row r="1042" spans="1:9" x14ac:dyDescent="0.25">
      <c r="A1042" s="290"/>
      <c r="B1042" s="290">
        <v>9</v>
      </c>
      <c r="C1042" t="s">
        <v>296</v>
      </c>
      <c r="D1042" s="290" t="s">
        <v>754</v>
      </c>
      <c r="E1042" s="637">
        <f>'9'!H23</f>
        <v>0</v>
      </c>
      <c r="F1042" s="248" t="str">
        <f>'9'!C$23</f>
        <v>Accessory Structures</v>
      </c>
      <c r="G1042" s="260"/>
      <c r="I1042" s="292" t="s">
        <v>30</v>
      </c>
    </row>
    <row r="1043" spans="1:9" x14ac:dyDescent="0.25">
      <c r="A1043" s="290"/>
      <c r="B1043" s="290">
        <v>9</v>
      </c>
      <c r="C1043" t="s">
        <v>296</v>
      </c>
      <c r="D1043" s="290" t="s">
        <v>754</v>
      </c>
      <c r="E1043" s="637">
        <f>'9'!H24</f>
        <v>0</v>
      </c>
      <c r="F1043" s="248" t="str">
        <f>'9'!C$24</f>
        <v>Contractor Contingency</v>
      </c>
      <c r="G1043" s="260"/>
      <c r="I1043" s="292" t="s">
        <v>30</v>
      </c>
    </row>
    <row r="1044" spans="1:9" x14ac:dyDescent="0.25">
      <c r="A1044" s="290"/>
      <c r="B1044" s="290">
        <v>9</v>
      </c>
      <c r="C1044" t="s">
        <v>296</v>
      </c>
      <c r="D1044" s="290" t="s">
        <v>754</v>
      </c>
      <c r="E1044" s="637">
        <f>'9'!H25</f>
        <v>0</v>
      </c>
      <c r="F1044" s="260" t="str">
        <f>'9'!C$25</f>
        <v>Other Construction Costs (9-A)</v>
      </c>
      <c r="G1044" s="260"/>
      <c r="I1044" s="292" t="s">
        <v>30</v>
      </c>
    </row>
    <row r="1045" spans="1:9" x14ac:dyDescent="0.25">
      <c r="A1045" s="290"/>
      <c r="B1045" s="290">
        <v>9</v>
      </c>
      <c r="C1045" t="s">
        <v>296</v>
      </c>
      <c r="D1045" s="290" t="s">
        <v>754</v>
      </c>
      <c r="E1045" s="637">
        <f>'9'!H26</f>
        <v>0</v>
      </c>
      <c r="F1045" s="248" t="str">
        <f>'9'!C$26</f>
        <v>General Requirements (9-G)</v>
      </c>
      <c r="G1045" s="260"/>
      <c r="I1045" s="292" t="s">
        <v>30</v>
      </c>
    </row>
    <row r="1046" spans="1:9" x14ac:dyDescent="0.25">
      <c r="A1046" s="290"/>
      <c r="B1046" s="290">
        <v>9</v>
      </c>
      <c r="C1046" t="s">
        <v>296</v>
      </c>
      <c r="D1046" s="290" t="s">
        <v>754</v>
      </c>
      <c r="E1046" s="637">
        <f>'9'!H27</f>
        <v>0</v>
      </c>
      <c r="F1046" s="248" t="str">
        <f>'9'!C$27</f>
        <v>Contractor Profit</v>
      </c>
      <c r="G1046" s="260"/>
      <c r="I1046" s="292" t="s">
        <v>30</v>
      </c>
    </row>
    <row r="1047" spans="1:9" x14ac:dyDescent="0.25">
      <c r="A1047" s="290"/>
      <c r="B1047" s="290">
        <v>9</v>
      </c>
      <c r="C1047" t="s">
        <v>296</v>
      </c>
      <c r="D1047" s="290" t="s">
        <v>754</v>
      </c>
      <c r="E1047" s="637">
        <f>'9'!H28</f>
        <v>0</v>
      </c>
      <c r="F1047" s="248" t="str">
        <f>'9'!C$28</f>
        <v>Contractor Overhead</v>
      </c>
      <c r="G1047" s="260"/>
      <c r="I1047" s="292" t="s">
        <v>30</v>
      </c>
    </row>
    <row r="1048" spans="1:9" x14ac:dyDescent="0.25">
      <c r="A1048" s="290"/>
      <c r="B1048" s="290">
        <v>9</v>
      </c>
      <c r="C1048" t="s">
        <v>296</v>
      </c>
      <c r="D1048" s="290" t="s">
        <v>754</v>
      </c>
      <c r="E1048" s="637">
        <f>'9'!H29</f>
        <v>0</v>
      </c>
      <c r="F1048" s="248" t="str">
        <f>'9'!C$29</f>
        <v>Subtotals</v>
      </c>
      <c r="I1048" s="292" t="s">
        <v>30</v>
      </c>
    </row>
    <row r="1049" spans="1:9" s="290" customFormat="1" x14ac:dyDescent="0.25">
      <c r="B1049" s="290">
        <v>9</v>
      </c>
      <c r="C1049" s="290" t="s">
        <v>1016</v>
      </c>
      <c r="D1049" s="290" t="s">
        <v>1419</v>
      </c>
      <c r="E1049" s="637">
        <f>'9'!D39</f>
        <v>0</v>
      </c>
      <c r="F1049" s="248" t="s">
        <v>871</v>
      </c>
      <c r="G1049" s="248"/>
      <c r="I1049" s="292"/>
    </row>
    <row r="1050" spans="1:9" x14ac:dyDescent="0.25">
      <c r="A1050" s="290"/>
      <c r="B1050" s="290">
        <v>9</v>
      </c>
      <c r="C1050" t="s">
        <v>1016</v>
      </c>
      <c r="D1050" t="s">
        <v>783</v>
      </c>
      <c r="E1050" s="637">
        <f>'9'!E31</f>
        <v>0</v>
      </c>
      <c r="F1050" s="260" t="str">
        <f>'9'!C$31</f>
        <v>Accountant</v>
      </c>
      <c r="G1050" s="260"/>
      <c r="I1050" s="292" t="s">
        <v>30</v>
      </c>
    </row>
    <row r="1051" spans="1:9" x14ac:dyDescent="0.25">
      <c r="A1051" s="290"/>
      <c r="B1051" s="290">
        <v>9</v>
      </c>
      <c r="C1051" s="290" t="s">
        <v>1016</v>
      </c>
      <c r="D1051" s="290" t="s">
        <v>783</v>
      </c>
      <c r="E1051" s="637">
        <f>'9'!E32</f>
        <v>0</v>
      </c>
      <c r="F1051" s="260" t="str">
        <f>'9'!C$32</f>
        <v>Architect Fee Design</v>
      </c>
      <c r="G1051" s="260"/>
      <c r="I1051" s="292" t="s">
        <v>30</v>
      </c>
    </row>
    <row r="1052" spans="1:9" x14ac:dyDescent="0.25">
      <c r="A1052" s="290"/>
      <c r="B1052" s="290">
        <v>9</v>
      </c>
      <c r="C1052" s="290" t="s">
        <v>1016</v>
      </c>
      <c r="D1052" s="290" t="s">
        <v>783</v>
      </c>
      <c r="E1052" s="637">
        <f>'9'!E33</f>
        <v>0</v>
      </c>
      <c r="F1052" s="260" t="str">
        <f>'9'!C$33</f>
        <v>Architect Fee Construction Supervision</v>
      </c>
      <c r="G1052" s="260"/>
      <c r="I1052" s="292" t="s">
        <v>30</v>
      </c>
    </row>
    <row r="1053" spans="1:9" x14ac:dyDescent="0.25">
      <c r="A1053" s="290"/>
      <c r="B1053" s="290">
        <v>9</v>
      </c>
      <c r="C1053" s="290" t="s">
        <v>1016</v>
      </c>
      <c r="D1053" s="290" t="s">
        <v>783</v>
      </c>
      <c r="E1053" s="637">
        <f>'9'!E34</f>
        <v>0</v>
      </c>
      <c r="F1053" s="260" t="str">
        <f>'9'!C$34</f>
        <v>Engineering Fees</v>
      </c>
      <c r="G1053" s="260"/>
      <c r="I1053" s="292" t="s">
        <v>30</v>
      </c>
    </row>
    <row r="1054" spans="1:9" x14ac:dyDescent="0.25">
      <c r="A1054" s="290"/>
      <c r="B1054" s="290">
        <v>9</v>
      </c>
      <c r="C1054" s="290" t="s">
        <v>1016</v>
      </c>
      <c r="D1054" s="290" t="s">
        <v>783</v>
      </c>
      <c r="E1054" s="637">
        <f>'9'!E35</f>
        <v>0</v>
      </c>
      <c r="F1054" s="260" t="str">
        <f>'9'!C$35</f>
        <v>Green Certification</v>
      </c>
      <c r="G1054" s="260"/>
      <c r="I1054" s="292" t="s">
        <v>30</v>
      </c>
    </row>
    <row r="1055" spans="1:9" x14ac:dyDescent="0.25">
      <c r="A1055" s="290"/>
      <c r="B1055" s="290">
        <v>9</v>
      </c>
      <c r="C1055" s="290" t="s">
        <v>1016</v>
      </c>
      <c r="D1055" s="290" t="s">
        <v>783</v>
      </c>
      <c r="E1055" s="637">
        <f>'9'!E36</f>
        <v>0</v>
      </c>
      <c r="F1055" s="248" t="str">
        <f>'9'!C$36</f>
        <v>Real Estate Attorney Fees</v>
      </c>
      <c r="I1055" s="292" t="s">
        <v>30</v>
      </c>
    </row>
    <row r="1056" spans="1:9" x14ac:dyDescent="0.25">
      <c r="A1056" s="290"/>
      <c r="B1056" s="290">
        <v>9</v>
      </c>
      <c r="C1056" s="290" t="s">
        <v>1016</v>
      </c>
      <c r="D1056" s="290" t="s">
        <v>783</v>
      </c>
      <c r="E1056" s="637">
        <f>'9'!E37</f>
        <v>0</v>
      </c>
      <c r="F1056" s="248" t="str">
        <f>'9'!C$37</f>
        <v>Tax Attorney Fees</v>
      </c>
      <c r="I1056" s="292" t="s">
        <v>30</v>
      </c>
    </row>
    <row r="1057" spans="1:9" x14ac:dyDescent="0.25">
      <c r="A1057" s="290"/>
      <c r="B1057" s="290">
        <v>9</v>
      </c>
      <c r="C1057" s="290" t="s">
        <v>1016</v>
      </c>
      <c r="D1057" s="290" t="s">
        <v>783</v>
      </c>
      <c r="E1057" s="637">
        <f>'9'!E38</f>
        <v>0</v>
      </c>
      <c r="F1057" s="248" t="str">
        <f>'9'!C$38</f>
        <v>Survey</v>
      </c>
      <c r="I1057" s="292" t="s">
        <v>30</v>
      </c>
    </row>
    <row r="1058" spans="1:9" x14ac:dyDescent="0.25">
      <c r="A1058" s="290"/>
      <c r="B1058" s="290">
        <v>9</v>
      </c>
      <c r="C1058" s="290" t="s">
        <v>1016</v>
      </c>
      <c r="D1058" s="290" t="s">
        <v>783</v>
      </c>
      <c r="E1058" s="637">
        <f>'9'!E39</f>
        <v>0</v>
      </c>
      <c r="F1058" s="248" t="str">
        <f>'9'!C$39</f>
        <v>Other:</v>
      </c>
      <c r="I1058" s="292" t="s">
        <v>30</v>
      </c>
    </row>
    <row r="1059" spans="1:9" x14ac:dyDescent="0.25">
      <c r="A1059" s="290"/>
      <c r="B1059" s="290">
        <v>9</v>
      </c>
      <c r="C1059" s="290" t="s">
        <v>1016</v>
      </c>
      <c r="D1059" s="290" t="s">
        <v>783</v>
      </c>
      <c r="E1059" s="637">
        <f>'9'!E40</f>
        <v>0</v>
      </c>
      <c r="F1059" s="248" t="str">
        <f>'9'!C$40</f>
        <v>Subtotals</v>
      </c>
      <c r="I1059" s="292" t="s">
        <v>30</v>
      </c>
    </row>
    <row r="1060" spans="1:9" x14ac:dyDescent="0.25">
      <c r="A1060" s="290"/>
      <c r="B1060" s="290">
        <v>9</v>
      </c>
      <c r="C1060" s="290" t="s">
        <v>1016</v>
      </c>
      <c r="D1060" t="s">
        <v>273</v>
      </c>
      <c r="E1060" s="637">
        <f>'9'!F31</f>
        <v>0</v>
      </c>
      <c r="F1060" s="260" t="str">
        <f>'9'!C$31</f>
        <v>Accountant</v>
      </c>
      <c r="I1060" s="292" t="s">
        <v>30</v>
      </c>
    </row>
    <row r="1061" spans="1:9" x14ac:dyDescent="0.25">
      <c r="A1061" s="290"/>
      <c r="B1061" s="290">
        <v>9</v>
      </c>
      <c r="C1061" s="290" t="s">
        <v>1016</v>
      </c>
      <c r="D1061" s="290" t="s">
        <v>273</v>
      </c>
      <c r="E1061" s="637">
        <f>'9'!F32</f>
        <v>0</v>
      </c>
      <c r="F1061" s="260" t="str">
        <f>'9'!C$32</f>
        <v>Architect Fee Design</v>
      </c>
      <c r="I1061" s="292" t="s">
        <v>30</v>
      </c>
    </row>
    <row r="1062" spans="1:9" x14ac:dyDescent="0.25">
      <c r="A1062" s="290"/>
      <c r="B1062" s="290">
        <v>9</v>
      </c>
      <c r="C1062" s="290" t="s">
        <v>1016</v>
      </c>
      <c r="D1062" s="290" t="s">
        <v>273</v>
      </c>
      <c r="E1062" s="637">
        <f>'9'!F33</f>
        <v>0</v>
      </c>
      <c r="F1062" s="260" t="str">
        <f>'9'!C$33</f>
        <v>Architect Fee Construction Supervision</v>
      </c>
      <c r="I1062" s="292" t="s">
        <v>30</v>
      </c>
    </row>
    <row r="1063" spans="1:9" x14ac:dyDescent="0.25">
      <c r="A1063" s="290"/>
      <c r="B1063" s="290">
        <v>9</v>
      </c>
      <c r="C1063" s="290" t="s">
        <v>1016</v>
      </c>
      <c r="D1063" s="290" t="s">
        <v>273</v>
      </c>
      <c r="E1063" s="637">
        <f>'9'!F34</f>
        <v>0</v>
      </c>
      <c r="F1063" s="260" t="str">
        <f>'9'!C$34</f>
        <v>Engineering Fees</v>
      </c>
      <c r="I1063" s="292" t="s">
        <v>30</v>
      </c>
    </row>
    <row r="1064" spans="1:9" x14ac:dyDescent="0.25">
      <c r="A1064" s="290"/>
      <c r="B1064" s="290">
        <v>9</v>
      </c>
      <c r="C1064" s="290" t="s">
        <v>1016</v>
      </c>
      <c r="D1064" s="290" t="s">
        <v>273</v>
      </c>
      <c r="E1064" s="637">
        <f>'9'!F35</f>
        <v>0</v>
      </c>
      <c r="F1064" s="260" t="str">
        <f>'9'!C$35</f>
        <v>Green Certification</v>
      </c>
      <c r="I1064" s="292" t="s">
        <v>30</v>
      </c>
    </row>
    <row r="1065" spans="1:9" x14ac:dyDescent="0.25">
      <c r="A1065" s="290"/>
      <c r="B1065" s="290">
        <v>9</v>
      </c>
      <c r="C1065" s="290" t="s">
        <v>1016</v>
      </c>
      <c r="D1065" s="290" t="s">
        <v>273</v>
      </c>
      <c r="E1065" s="637">
        <f>'9'!F36</f>
        <v>0</v>
      </c>
      <c r="F1065" s="248" t="str">
        <f>'9'!C$36</f>
        <v>Real Estate Attorney Fees</v>
      </c>
      <c r="I1065" s="292" t="s">
        <v>30</v>
      </c>
    </row>
    <row r="1066" spans="1:9" x14ac:dyDescent="0.25">
      <c r="A1066" s="290"/>
      <c r="B1066" s="290">
        <v>9</v>
      </c>
      <c r="C1066" s="290" t="s">
        <v>1016</v>
      </c>
      <c r="D1066" s="290" t="s">
        <v>273</v>
      </c>
      <c r="E1066" s="637">
        <f>'9'!F37</f>
        <v>0</v>
      </c>
      <c r="F1066" s="248" t="str">
        <f>'9'!C$37</f>
        <v>Tax Attorney Fees</v>
      </c>
      <c r="I1066" s="292" t="s">
        <v>30</v>
      </c>
    </row>
    <row r="1067" spans="1:9" x14ac:dyDescent="0.25">
      <c r="A1067" s="290"/>
      <c r="B1067" s="290">
        <v>9</v>
      </c>
      <c r="C1067" s="290" t="s">
        <v>1016</v>
      </c>
      <c r="D1067" s="290" t="s">
        <v>273</v>
      </c>
      <c r="E1067" s="637">
        <f>'9'!F38</f>
        <v>0</v>
      </c>
      <c r="F1067" s="248" t="str">
        <f>'9'!C$38</f>
        <v>Survey</v>
      </c>
      <c r="I1067" s="292" t="s">
        <v>30</v>
      </c>
    </row>
    <row r="1068" spans="1:9" x14ac:dyDescent="0.25">
      <c r="A1068" s="290"/>
      <c r="B1068" s="290">
        <v>9</v>
      </c>
      <c r="C1068" s="290" t="s">
        <v>1016</v>
      </c>
      <c r="D1068" s="290" t="s">
        <v>273</v>
      </c>
      <c r="E1068" s="637">
        <f>'9'!F39</f>
        <v>0</v>
      </c>
      <c r="F1068" s="248" t="str">
        <f>'9'!C$39</f>
        <v>Other:</v>
      </c>
      <c r="I1068" s="292" t="s">
        <v>30</v>
      </c>
    </row>
    <row r="1069" spans="1:9" x14ac:dyDescent="0.25">
      <c r="A1069" s="290"/>
      <c r="B1069" s="290">
        <v>9</v>
      </c>
      <c r="C1069" s="290" t="s">
        <v>1016</v>
      </c>
      <c r="D1069" s="290" t="s">
        <v>273</v>
      </c>
      <c r="E1069" s="637">
        <f>'9'!F40</f>
        <v>0</v>
      </c>
      <c r="F1069" s="248" t="str">
        <f>'9'!C$40</f>
        <v>Subtotals</v>
      </c>
      <c r="G1069" s="260"/>
      <c r="I1069" s="292" t="s">
        <v>30</v>
      </c>
    </row>
    <row r="1070" spans="1:9" x14ac:dyDescent="0.25">
      <c r="A1070" s="290"/>
      <c r="B1070" s="290">
        <v>9</v>
      </c>
      <c r="C1070" s="290" t="s">
        <v>1016</v>
      </c>
      <c r="D1070" t="s">
        <v>251</v>
      </c>
      <c r="E1070" s="637">
        <f>'9'!G31</f>
        <v>0</v>
      </c>
      <c r="F1070" s="260" t="str">
        <f>'9'!C$31</f>
        <v>Accountant</v>
      </c>
      <c r="G1070" s="260"/>
      <c r="I1070" s="292" t="s">
        <v>30</v>
      </c>
    </row>
    <row r="1071" spans="1:9" x14ac:dyDescent="0.25">
      <c r="A1071" s="290"/>
      <c r="B1071" s="290">
        <v>9</v>
      </c>
      <c r="C1071" s="290" t="s">
        <v>1016</v>
      </c>
      <c r="D1071" s="290" t="s">
        <v>251</v>
      </c>
      <c r="E1071" s="637">
        <f>'9'!G32</f>
        <v>0</v>
      </c>
      <c r="F1071" s="260" t="str">
        <f>'9'!C$32</f>
        <v>Architect Fee Design</v>
      </c>
      <c r="G1071" s="260"/>
      <c r="I1071" s="292" t="s">
        <v>30</v>
      </c>
    </row>
    <row r="1072" spans="1:9" x14ac:dyDescent="0.25">
      <c r="A1072" s="290"/>
      <c r="B1072" s="290">
        <v>9</v>
      </c>
      <c r="C1072" s="290" t="s">
        <v>1016</v>
      </c>
      <c r="D1072" s="290" t="s">
        <v>251</v>
      </c>
      <c r="E1072" s="637">
        <f>'9'!G33</f>
        <v>0</v>
      </c>
      <c r="F1072" s="260" t="str">
        <f>'9'!C$33</f>
        <v>Architect Fee Construction Supervision</v>
      </c>
      <c r="G1072" s="260"/>
      <c r="I1072" s="292" t="s">
        <v>30</v>
      </c>
    </row>
    <row r="1073" spans="1:9" x14ac:dyDescent="0.25">
      <c r="A1073" s="290"/>
      <c r="B1073" s="290">
        <v>9</v>
      </c>
      <c r="C1073" s="290" t="s">
        <v>1016</v>
      </c>
      <c r="D1073" s="290" t="s">
        <v>251</v>
      </c>
      <c r="E1073" s="637">
        <f>'9'!G34</f>
        <v>0</v>
      </c>
      <c r="F1073" s="260" t="str">
        <f>'9'!C$34</f>
        <v>Engineering Fees</v>
      </c>
      <c r="I1073" s="292" t="s">
        <v>30</v>
      </c>
    </row>
    <row r="1074" spans="1:9" x14ac:dyDescent="0.25">
      <c r="A1074" s="290"/>
      <c r="B1074" s="290">
        <v>9</v>
      </c>
      <c r="C1074" s="290" t="s">
        <v>1016</v>
      </c>
      <c r="D1074" s="290" t="s">
        <v>251</v>
      </c>
      <c r="E1074" s="637">
        <f>'9'!G35</f>
        <v>0</v>
      </c>
      <c r="F1074" s="260" t="str">
        <f>'9'!C$35</f>
        <v>Green Certification</v>
      </c>
      <c r="I1074" s="292" t="s">
        <v>30</v>
      </c>
    </row>
    <row r="1075" spans="1:9" x14ac:dyDescent="0.25">
      <c r="A1075" s="290"/>
      <c r="B1075" s="290">
        <v>9</v>
      </c>
      <c r="C1075" s="290" t="s">
        <v>1016</v>
      </c>
      <c r="D1075" s="290" t="s">
        <v>251</v>
      </c>
      <c r="E1075" s="637">
        <f>'9'!G36</f>
        <v>0</v>
      </c>
      <c r="F1075" s="248" t="str">
        <f>'9'!C$36</f>
        <v>Real Estate Attorney Fees</v>
      </c>
      <c r="I1075" s="292" t="s">
        <v>30</v>
      </c>
    </row>
    <row r="1076" spans="1:9" x14ac:dyDescent="0.25">
      <c r="A1076" s="290"/>
      <c r="B1076" s="290">
        <v>9</v>
      </c>
      <c r="C1076" s="290" t="s">
        <v>1016</v>
      </c>
      <c r="D1076" s="290" t="s">
        <v>251</v>
      </c>
      <c r="E1076" s="637">
        <f>'9'!G37</f>
        <v>0</v>
      </c>
      <c r="F1076" s="248" t="str">
        <f>'9'!C$37</f>
        <v>Tax Attorney Fees</v>
      </c>
      <c r="I1076" s="292" t="s">
        <v>30</v>
      </c>
    </row>
    <row r="1077" spans="1:9" x14ac:dyDescent="0.25">
      <c r="A1077" s="290"/>
      <c r="B1077" s="290">
        <v>9</v>
      </c>
      <c r="C1077" s="290" t="s">
        <v>1016</v>
      </c>
      <c r="D1077" s="290" t="s">
        <v>251</v>
      </c>
      <c r="E1077" s="637">
        <f>'9'!G38</f>
        <v>0</v>
      </c>
      <c r="F1077" s="248" t="str">
        <f>'9'!C$38</f>
        <v>Survey</v>
      </c>
      <c r="I1077" s="292" t="s">
        <v>30</v>
      </c>
    </row>
    <row r="1078" spans="1:9" x14ac:dyDescent="0.25">
      <c r="A1078" s="290"/>
      <c r="B1078" s="290">
        <v>9</v>
      </c>
      <c r="C1078" s="290" t="s">
        <v>1016</v>
      </c>
      <c r="D1078" s="290" t="s">
        <v>251</v>
      </c>
      <c r="E1078" s="637">
        <f>'9'!G39</f>
        <v>0</v>
      </c>
      <c r="F1078" s="248" t="str">
        <f>'9'!C$39</f>
        <v>Other:</v>
      </c>
      <c r="I1078" s="292" t="s">
        <v>30</v>
      </c>
    </row>
    <row r="1079" spans="1:9" x14ac:dyDescent="0.25">
      <c r="A1079" s="290"/>
      <c r="B1079" s="290">
        <v>9</v>
      </c>
      <c r="C1079" s="290" t="s">
        <v>1016</v>
      </c>
      <c r="D1079" s="290" t="s">
        <v>251</v>
      </c>
      <c r="E1079" s="637">
        <f>'9'!G40</f>
        <v>0</v>
      </c>
      <c r="F1079" s="248" t="str">
        <f>'9'!C$40</f>
        <v>Subtotals</v>
      </c>
      <c r="I1079" s="292" t="s">
        <v>30</v>
      </c>
    </row>
    <row r="1080" spans="1:9" x14ac:dyDescent="0.25">
      <c r="A1080" s="290"/>
      <c r="B1080" s="290">
        <v>9</v>
      </c>
      <c r="C1080" s="290" t="s">
        <v>1016</v>
      </c>
      <c r="D1080" t="s">
        <v>754</v>
      </c>
      <c r="E1080" s="637">
        <f>'9'!H31</f>
        <v>0</v>
      </c>
      <c r="F1080" s="260" t="str">
        <f>'9'!C$31</f>
        <v>Accountant</v>
      </c>
      <c r="I1080" s="292" t="s">
        <v>30</v>
      </c>
    </row>
    <row r="1081" spans="1:9" x14ac:dyDescent="0.25">
      <c r="A1081" s="290"/>
      <c r="B1081" s="290">
        <v>9</v>
      </c>
      <c r="C1081" s="290" t="s">
        <v>1016</v>
      </c>
      <c r="D1081" s="290" t="s">
        <v>754</v>
      </c>
      <c r="E1081" s="637">
        <f>'9'!H32</f>
        <v>0</v>
      </c>
      <c r="F1081" s="260" t="str">
        <f>'9'!C$32</f>
        <v>Architect Fee Design</v>
      </c>
      <c r="I1081" s="292" t="s">
        <v>30</v>
      </c>
    </row>
    <row r="1082" spans="1:9" x14ac:dyDescent="0.25">
      <c r="A1082" s="290"/>
      <c r="B1082" s="290">
        <v>9</v>
      </c>
      <c r="C1082" s="290" t="s">
        <v>1016</v>
      </c>
      <c r="D1082" s="290" t="s">
        <v>754</v>
      </c>
      <c r="E1082" s="637">
        <f>'9'!H33</f>
        <v>0</v>
      </c>
      <c r="F1082" s="260" t="str">
        <f>'9'!C$33</f>
        <v>Architect Fee Construction Supervision</v>
      </c>
      <c r="G1082" s="260"/>
      <c r="I1082" s="292" t="s">
        <v>30</v>
      </c>
    </row>
    <row r="1083" spans="1:9" x14ac:dyDescent="0.25">
      <c r="A1083" s="290"/>
      <c r="B1083" s="290">
        <v>9</v>
      </c>
      <c r="C1083" s="290" t="s">
        <v>1016</v>
      </c>
      <c r="D1083" s="290" t="s">
        <v>754</v>
      </c>
      <c r="E1083" s="637">
        <f>'9'!H34</f>
        <v>0</v>
      </c>
      <c r="F1083" s="260" t="str">
        <f>'9'!C$34</f>
        <v>Engineering Fees</v>
      </c>
      <c r="G1083" s="260"/>
      <c r="I1083" s="292" t="s">
        <v>30</v>
      </c>
    </row>
    <row r="1084" spans="1:9" x14ac:dyDescent="0.25">
      <c r="A1084" s="290"/>
      <c r="B1084" s="290">
        <v>9</v>
      </c>
      <c r="C1084" s="290" t="s">
        <v>1016</v>
      </c>
      <c r="D1084" s="290" t="s">
        <v>754</v>
      </c>
      <c r="E1084" s="637">
        <f>'9'!H35</f>
        <v>0</v>
      </c>
      <c r="F1084" s="260" t="str">
        <f>'9'!C$35</f>
        <v>Green Certification</v>
      </c>
      <c r="G1084" s="260"/>
      <c r="I1084" s="292" t="s">
        <v>30</v>
      </c>
    </row>
    <row r="1085" spans="1:9" x14ac:dyDescent="0.25">
      <c r="A1085" s="290"/>
      <c r="B1085" s="290">
        <v>9</v>
      </c>
      <c r="C1085" s="290" t="s">
        <v>1016</v>
      </c>
      <c r="D1085" s="290" t="s">
        <v>754</v>
      </c>
      <c r="E1085" s="637">
        <f>'9'!H36</f>
        <v>0</v>
      </c>
      <c r="F1085" s="248" t="str">
        <f>'9'!C$36</f>
        <v>Real Estate Attorney Fees</v>
      </c>
      <c r="G1085" s="260"/>
      <c r="I1085" s="292" t="s">
        <v>30</v>
      </c>
    </row>
    <row r="1086" spans="1:9" x14ac:dyDescent="0.25">
      <c r="A1086" s="290"/>
      <c r="B1086" s="290">
        <v>9</v>
      </c>
      <c r="C1086" s="290" t="s">
        <v>1016</v>
      </c>
      <c r="D1086" s="290" t="s">
        <v>754</v>
      </c>
      <c r="E1086" s="637">
        <f>'9'!H37</f>
        <v>0</v>
      </c>
      <c r="F1086" s="248" t="str">
        <f>'9'!C$37</f>
        <v>Tax Attorney Fees</v>
      </c>
      <c r="G1086" s="260"/>
      <c r="I1086" s="292" t="s">
        <v>30</v>
      </c>
    </row>
    <row r="1087" spans="1:9" x14ac:dyDescent="0.25">
      <c r="A1087" s="290"/>
      <c r="B1087" s="290">
        <v>9</v>
      </c>
      <c r="C1087" s="290" t="s">
        <v>1016</v>
      </c>
      <c r="D1087" s="290" t="s">
        <v>754</v>
      </c>
      <c r="E1087" s="637">
        <f>'9'!H38</f>
        <v>0</v>
      </c>
      <c r="F1087" s="248" t="str">
        <f>'9'!C$38</f>
        <v>Survey</v>
      </c>
      <c r="G1087" s="260"/>
      <c r="I1087" s="292" t="s">
        <v>30</v>
      </c>
    </row>
    <row r="1088" spans="1:9" x14ac:dyDescent="0.25">
      <c r="A1088" s="290"/>
      <c r="B1088" s="290">
        <v>9</v>
      </c>
      <c r="C1088" s="290" t="s">
        <v>1016</v>
      </c>
      <c r="D1088" s="290" t="s">
        <v>754</v>
      </c>
      <c r="E1088" s="637">
        <f>'9'!H39</f>
        <v>0</v>
      </c>
      <c r="F1088" s="248" t="str">
        <f>'9'!C$39</f>
        <v>Other:</v>
      </c>
      <c r="I1088" s="292" t="s">
        <v>30</v>
      </c>
    </row>
    <row r="1089" spans="1:9" x14ac:dyDescent="0.25">
      <c r="A1089" s="290"/>
      <c r="B1089" s="290">
        <v>9</v>
      </c>
      <c r="C1089" s="290" t="s">
        <v>1016</v>
      </c>
      <c r="D1089" s="290" t="s">
        <v>754</v>
      </c>
      <c r="E1089" s="637">
        <f>'9'!H40</f>
        <v>0</v>
      </c>
      <c r="F1089" s="248" t="str">
        <f>'9'!C$40</f>
        <v>Subtotals</v>
      </c>
      <c r="I1089" s="292" t="s">
        <v>30</v>
      </c>
    </row>
    <row r="1090" spans="1:9" x14ac:dyDescent="0.25">
      <c r="A1090" s="290"/>
      <c r="B1090" s="290">
        <v>9</v>
      </c>
      <c r="C1090" t="s">
        <v>1420</v>
      </c>
      <c r="D1090" t="s">
        <v>783</v>
      </c>
      <c r="E1090" s="637">
        <f>'9'!E42</f>
        <v>0</v>
      </c>
      <c r="F1090" s="248" t="str">
        <f>'9'!C$42</f>
        <v xml:space="preserve">Construction Loan Origination Fee </v>
      </c>
      <c r="I1090" s="292" t="s">
        <v>30</v>
      </c>
    </row>
    <row r="1091" spans="1:9" x14ac:dyDescent="0.25">
      <c r="A1091" s="290"/>
      <c r="B1091" s="290">
        <v>9</v>
      </c>
      <c r="C1091" s="290" t="s">
        <v>1420</v>
      </c>
      <c r="D1091" s="290" t="s">
        <v>783</v>
      </c>
      <c r="E1091" s="637">
        <f>'9'!E43</f>
        <v>0</v>
      </c>
      <c r="F1091" s="248" t="str">
        <f>'9'!C$43</f>
        <v>Construction Loan Interest Paid</v>
      </c>
      <c r="I1091" s="292" t="s">
        <v>30</v>
      </c>
    </row>
    <row r="1092" spans="1:9" x14ac:dyDescent="0.25">
      <c r="A1092" s="290"/>
      <c r="B1092" s="290">
        <v>9</v>
      </c>
      <c r="C1092" s="290" t="s">
        <v>1420</v>
      </c>
      <c r="D1092" s="290" t="s">
        <v>783</v>
      </c>
      <c r="E1092" s="637">
        <f>'9'!E44</f>
        <v>0</v>
      </c>
      <c r="F1092" s="248" t="str">
        <f>'9'!C$44</f>
        <v>Construction Loan Legal Fees</v>
      </c>
      <c r="I1092" s="292" t="s">
        <v>30</v>
      </c>
    </row>
    <row r="1093" spans="1:9" x14ac:dyDescent="0.25">
      <c r="A1093" s="290"/>
      <c r="B1093" s="290">
        <v>9</v>
      </c>
      <c r="C1093" s="290" t="s">
        <v>1420</v>
      </c>
      <c r="D1093" s="290" t="s">
        <v>783</v>
      </c>
      <c r="E1093" s="637">
        <f>'9'!E45</f>
        <v>0</v>
      </c>
      <c r="F1093" s="248" t="str">
        <f>'9'!C$45</f>
        <v>Construction Loan Credit Report</v>
      </c>
      <c r="I1093" s="292" t="s">
        <v>30</v>
      </c>
    </row>
    <row r="1094" spans="1:9" x14ac:dyDescent="0.25">
      <c r="A1094" s="290"/>
      <c r="B1094" s="290">
        <v>9</v>
      </c>
      <c r="C1094" s="290" t="s">
        <v>1420</v>
      </c>
      <c r="D1094" s="290" t="s">
        <v>783</v>
      </c>
      <c r="E1094" s="637">
        <f>'9'!E46</f>
        <v>0</v>
      </c>
      <c r="F1094" s="248" t="str">
        <f>'9'!C$46</f>
        <v xml:space="preserve">Constructions Loan Title &amp; Recording Costs </v>
      </c>
      <c r="I1094" s="292" t="s">
        <v>30</v>
      </c>
    </row>
    <row r="1095" spans="1:9" x14ac:dyDescent="0.25">
      <c r="A1095" s="290"/>
      <c r="B1095" s="290">
        <v>9</v>
      </c>
      <c r="C1095" s="290" t="s">
        <v>1420</v>
      </c>
      <c r="D1095" s="290" t="s">
        <v>783</v>
      </c>
      <c r="E1095" s="637">
        <f>'9'!E47</f>
        <v>0</v>
      </c>
      <c r="F1095" s="248" t="str">
        <f>'9'!C$47</f>
        <v>Inspection Fees</v>
      </c>
      <c r="I1095" s="292" t="s">
        <v>30</v>
      </c>
    </row>
    <row r="1096" spans="1:9" x14ac:dyDescent="0.25">
      <c r="A1096" s="290"/>
      <c r="B1096" s="290">
        <v>9</v>
      </c>
      <c r="C1096" s="290" t="s">
        <v>1420</v>
      </c>
      <c r="D1096" s="290" t="s">
        <v>783</v>
      </c>
      <c r="E1096" s="637">
        <f>'9'!E48</f>
        <v>0</v>
      </c>
      <c r="F1096" s="248" t="str">
        <f>'9'!C$48</f>
        <v xml:space="preserve">Other Interim Financing Costs </v>
      </c>
      <c r="I1096" s="292" t="s">
        <v>30</v>
      </c>
    </row>
    <row r="1097" spans="1:9" x14ac:dyDescent="0.25">
      <c r="A1097" s="290"/>
      <c r="B1097" s="290">
        <v>9</v>
      </c>
      <c r="C1097" s="290" t="s">
        <v>1420</v>
      </c>
      <c r="D1097" s="290" t="s">
        <v>783</v>
      </c>
      <c r="E1097" s="637">
        <f>'9'!E49</f>
        <v>0</v>
      </c>
      <c r="F1097" s="248" t="str">
        <f>'9'!C$49</f>
        <v>Subtotals</v>
      </c>
      <c r="I1097" s="292" t="s">
        <v>30</v>
      </c>
    </row>
    <row r="1098" spans="1:9" x14ac:dyDescent="0.25">
      <c r="A1098" s="290"/>
      <c r="B1098" s="290">
        <v>9</v>
      </c>
      <c r="C1098" s="290" t="s">
        <v>1420</v>
      </c>
      <c r="D1098" t="s">
        <v>273</v>
      </c>
      <c r="E1098" s="637">
        <f>'9'!F42</f>
        <v>0</v>
      </c>
      <c r="F1098" s="248" t="str">
        <f>'9'!C$42</f>
        <v xml:space="preserve">Construction Loan Origination Fee </v>
      </c>
      <c r="I1098" s="292" t="s">
        <v>30</v>
      </c>
    </row>
    <row r="1099" spans="1:9" x14ac:dyDescent="0.25">
      <c r="A1099" s="290"/>
      <c r="B1099" s="290">
        <v>9</v>
      </c>
      <c r="C1099" s="290" t="s">
        <v>1420</v>
      </c>
      <c r="D1099" s="290" t="s">
        <v>273</v>
      </c>
      <c r="E1099" s="637">
        <f>'9'!F43</f>
        <v>0</v>
      </c>
      <c r="F1099" s="248" t="str">
        <f>'9'!C$43</f>
        <v>Construction Loan Interest Paid</v>
      </c>
      <c r="I1099" s="292" t="s">
        <v>30</v>
      </c>
    </row>
    <row r="1100" spans="1:9" x14ac:dyDescent="0.25">
      <c r="A1100" s="290"/>
      <c r="B1100" s="290">
        <v>9</v>
      </c>
      <c r="C1100" s="290" t="s">
        <v>1420</v>
      </c>
      <c r="D1100" s="290" t="s">
        <v>273</v>
      </c>
      <c r="E1100" s="637">
        <f>'9'!F44</f>
        <v>0</v>
      </c>
      <c r="F1100" s="248" t="str">
        <f>'9'!C$44</f>
        <v>Construction Loan Legal Fees</v>
      </c>
      <c r="I1100" s="292" t="s">
        <v>30</v>
      </c>
    </row>
    <row r="1101" spans="1:9" x14ac:dyDescent="0.25">
      <c r="A1101" s="290"/>
      <c r="B1101" s="290">
        <v>9</v>
      </c>
      <c r="C1101" s="290" t="s">
        <v>1420</v>
      </c>
      <c r="D1101" s="290" t="s">
        <v>273</v>
      </c>
      <c r="E1101" s="637">
        <f>'9'!F45</f>
        <v>0</v>
      </c>
      <c r="F1101" s="248" t="str">
        <f>'9'!C$45</f>
        <v>Construction Loan Credit Report</v>
      </c>
      <c r="I1101" s="292" t="s">
        <v>30</v>
      </c>
    </row>
    <row r="1102" spans="1:9" x14ac:dyDescent="0.25">
      <c r="A1102" s="290"/>
      <c r="B1102" s="290">
        <v>9</v>
      </c>
      <c r="C1102" s="290" t="s">
        <v>1420</v>
      </c>
      <c r="D1102" s="290" t="s">
        <v>273</v>
      </c>
      <c r="E1102" s="637">
        <f>'9'!F46</f>
        <v>0</v>
      </c>
      <c r="F1102" s="248" t="str">
        <f>'9'!C$46</f>
        <v xml:space="preserve">Constructions Loan Title &amp; Recording Costs </v>
      </c>
      <c r="I1102" s="292" t="s">
        <v>30</v>
      </c>
    </row>
    <row r="1103" spans="1:9" x14ac:dyDescent="0.25">
      <c r="A1103" s="290"/>
      <c r="B1103" s="290">
        <v>9</v>
      </c>
      <c r="C1103" s="290" t="s">
        <v>1420</v>
      </c>
      <c r="D1103" s="290" t="s">
        <v>273</v>
      </c>
      <c r="E1103" s="637">
        <f>'9'!F47</f>
        <v>0</v>
      </c>
      <c r="F1103" s="248" t="str">
        <f>'9'!C$47</f>
        <v>Inspection Fees</v>
      </c>
      <c r="G1103" s="260"/>
      <c r="I1103" s="292" t="s">
        <v>30</v>
      </c>
    </row>
    <row r="1104" spans="1:9" x14ac:dyDescent="0.25">
      <c r="A1104" s="290"/>
      <c r="B1104" s="290">
        <v>9</v>
      </c>
      <c r="C1104" s="290" t="s">
        <v>1420</v>
      </c>
      <c r="D1104" s="290" t="s">
        <v>273</v>
      </c>
      <c r="E1104" s="637">
        <f>'9'!F48</f>
        <v>0</v>
      </c>
      <c r="F1104" s="248" t="str">
        <f>'9'!C$48</f>
        <v xml:space="preserve">Other Interim Financing Costs </v>
      </c>
      <c r="G1104" s="260"/>
      <c r="I1104" s="292" t="s">
        <v>30</v>
      </c>
    </row>
    <row r="1105" spans="1:9" x14ac:dyDescent="0.25">
      <c r="A1105" s="290"/>
      <c r="B1105" s="290">
        <v>9</v>
      </c>
      <c r="C1105" s="290" t="s">
        <v>1420</v>
      </c>
      <c r="D1105" s="290" t="s">
        <v>273</v>
      </c>
      <c r="E1105" s="637">
        <f>'9'!F49</f>
        <v>0</v>
      </c>
      <c r="F1105" s="248" t="str">
        <f>'9'!C$49</f>
        <v>Subtotals</v>
      </c>
      <c r="G1105" s="260"/>
      <c r="I1105" s="292" t="s">
        <v>30</v>
      </c>
    </row>
    <row r="1106" spans="1:9" x14ac:dyDescent="0.25">
      <c r="A1106" s="290"/>
      <c r="B1106" s="290">
        <v>9</v>
      </c>
      <c r="C1106" s="290" t="s">
        <v>1420</v>
      </c>
      <c r="D1106" t="s">
        <v>251</v>
      </c>
      <c r="E1106" s="637">
        <f>'9'!G42</f>
        <v>0</v>
      </c>
      <c r="F1106" s="248" t="str">
        <f>'9'!C$42</f>
        <v xml:space="preserve">Construction Loan Origination Fee </v>
      </c>
      <c r="G1106" s="260"/>
      <c r="I1106" s="292" t="s">
        <v>30</v>
      </c>
    </row>
    <row r="1107" spans="1:9" x14ac:dyDescent="0.25">
      <c r="A1107" s="290"/>
      <c r="B1107" s="290">
        <v>9</v>
      </c>
      <c r="C1107" s="290" t="s">
        <v>1420</v>
      </c>
      <c r="D1107" s="290" t="s">
        <v>251</v>
      </c>
      <c r="E1107" s="637">
        <f>'9'!G43</f>
        <v>0</v>
      </c>
      <c r="F1107" s="248" t="str">
        <f>'9'!C$43</f>
        <v>Construction Loan Interest Paid</v>
      </c>
      <c r="G1107" s="260"/>
      <c r="I1107" s="292" t="s">
        <v>30</v>
      </c>
    </row>
    <row r="1108" spans="1:9" x14ac:dyDescent="0.25">
      <c r="A1108" s="290"/>
      <c r="B1108" s="290">
        <v>9</v>
      </c>
      <c r="C1108" s="290" t="s">
        <v>1420</v>
      </c>
      <c r="D1108" s="290" t="s">
        <v>251</v>
      </c>
      <c r="E1108" s="637">
        <f>'9'!G44</f>
        <v>0</v>
      </c>
      <c r="F1108" s="248" t="str">
        <f>'9'!C$44</f>
        <v>Construction Loan Legal Fees</v>
      </c>
      <c r="G1108" s="260"/>
      <c r="I1108" s="292" t="s">
        <v>30</v>
      </c>
    </row>
    <row r="1109" spans="1:9" x14ac:dyDescent="0.25">
      <c r="A1109" s="290"/>
      <c r="B1109" s="290">
        <v>9</v>
      </c>
      <c r="C1109" s="290" t="s">
        <v>1420</v>
      </c>
      <c r="D1109" s="290" t="s">
        <v>251</v>
      </c>
      <c r="E1109" s="637">
        <f>'9'!G45</f>
        <v>0</v>
      </c>
      <c r="F1109" s="248" t="str">
        <f>'9'!C$45</f>
        <v>Construction Loan Credit Report</v>
      </c>
      <c r="I1109" s="292" t="s">
        <v>30</v>
      </c>
    </row>
    <row r="1110" spans="1:9" x14ac:dyDescent="0.25">
      <c r="A1110" s="290"/>
      <c r="B1110" s="290">
        <v>9</v>
      </c>
      <c r="C1110" s="290" t="s">
        <v>1420</v>
      </c>
      <c r="D1110" s="290" t="s">
        <v>251</v>
      </c>
      <c r="E1110" s="637">
        <f>'9'!G46</f>
        <v>0</v>
      </c>
      <c r="F1110" s="248" t="str">
        <f>'9'!C$46</f>
        <v xml:space="preserve">Constructions Loan Title &amp; Recording Costs </v>
      </c>
      <c r="I1110" s="292" t="s">
        <v>30</v>
      </c>
    </row>
    <row r="1111" spans="1:9" x14ac:dyDescent="0.25">
      <c r="A1111" s="290"/>
      <c r="B1111" s="290">
        <v>9</v>
      </c>
      <c r="C1111" s="290" t="s">
        <v>1420</v>
      </c>
      <c r="D1111" s="290" t="s">
        <v>251</v>
      </c>
      <c r="E1111" s="637">
        <f>'9'!G47</f>
        <v>0</v>
      </c>
      <c r="F1111" s="248" t="str">
        <f>'9'!C$47</f>
        <v>Inspection Fees</v>
      </c>
      <c r="I1111" s="292" t="s">
        <v>30</v>
      </c>
    </row>
    <row r="1112" spans="1:9" x14ac:dyDescent="0.25">
      <c r="A1112" s="290"/>
      <c r="B1112" s="290">
        <v>9</v>
      </c>
      <c r="C1112" s="290" t="s">
        <v>1420</v>
      </c>
      <c r="D1112" s="290" t="s">
        <v>251</v>
      </c>
      <c r="E1112" s="637">
        <f>'9'!G48</f>
        <v>0</v>
      </c>
      <c r="F1112" s="248" t="str">
        <f>'9'!C$48</f>
        <v xml:space="preserve">Other Interim Financing Costs </v>
      </c>
      <c r="I1112" s="292" t="s">
        <v>30</v>
      </c>
    </row>
    <row r="1113" spans="1:9" x14ac:dyDescent="0.25">
      <c r="A1113" s="290"/>
      <c r="B1113" s="290">
        <v>9</v>
      </c>
      <c r="C1113" s="290" t="s">
        <v>1420</v>
      </c>
      <c r="D1113" s="290" t="s">
        <v>251</v>
      </c>
      <c r="E1113" s="637">
        <f>'9'!G49</f>
        <v>0</v>
      </c>
      <c r="F1113" s="248" t="str">
        <f>'9'!C$49</f>
        <v>Subtotals</v>
      </c>
      <c r="I1113" s="292" t="s">
        <v>30</v>
      </c>
    </row>
    <row r="1114" spans="1:9" x14ac:dyDescent="0.25">
      <c r="A1114" s="290"/>
      <c r="B1114" s="290">
        <v>9</v>
      </c>
      <c r="C1114" s="290" t="s">
        <v>1420</v>
      </c>
      <c r="D1114" t="s">
        <v>273</v>
      </c>
      <c r="E1114" s="637">
        <f>'9'!H42</f>
        <v>0</v>
      </c>
      <c r="F1114" s="248" t="str">
        <f>'9'!C$42</f>
        <v xml:space="preserve">Construction Loan Origination Fee </v>
      </c>
      <c r="I1114" s="292" t="s">
        <v>30</v>
      </c>
    </row>
    <row r="1115" spans="1:9" x14ac:dyDescent="0.25">
      <c r="A1115" s="290"/>
      <c r="B1115" s="290">
        <v>9</v>
      </c>
      <c r="C1115" s="290" t="s">
        <v>1420</v>
      </c>
      <c r="D1115" s="290" t="s">
        <v>273</v>
      </c>
      <c r="E1115" s="637">
        <f>'9'!H43</f>
        <v>0</v>
      </c>
      <c r="F1115" s="248" t="str">
        <f>'9'!C$43</f>
        <v>Construction Loan Interest Paid</v>
      </c>
      <c r="I1115" s="292" t="s">
        <v>30</v>
      </c>
    </row>
    <row r="1116" spans="1:9" x14ac:dyDescent="0.25">
      <c r="A1116" s="290"/>
      <c r="B1116" s="290">
        <v>9</v>
      </c>
      <c r="C1116" s="290" t="s">
        <v>1420</v>
      </c>
      <c r="D1116" s="290" t="s">
        <v>273</v>
      </c>
      <c r="E1116" s="637">
        <f>'9'!H44</f>
        <v>0</v>
      </c>
      <c r="F1116" s="248" t="str">
        <f>'9'!C$44</f>
        <v>Construction Loan Legal Fees</v>
      </c>
      <c r="I1116" s="292" t="s">
        <v>30</v>
      </c>
    </row>
    <row r="1117" spans="1:9" x14ac:dyDescent="0.25">
      <c r="A1117" s="290"/>
      <c r="B1117" s="290">
        <v>9</v>
      </c>
      <c r="C1117" s="290" t="s">
        <v>1420</v>
      </c>
      <c r="D1117" s="290" t="s">
        <v>273</v>
      </c>
      <c r="E1117" s="637">
        <f>'9'!H45</f>
        <v>0</v>
      </c>
      <c r="F1117" s="248" t="str">
        <f>'9'!C$45</f>
        <v>Construction Loan Credit Report</v>
      </c>
      <c r="I1117" s="292" t="s">
        <v>30</v>
      </c>
    </row>
    <row r="1118" spans="1:9" x14ac:dyDescent="0.25">
      <c r="A1118" s="290"/>
      <c r="B1118" s="290">
        <v>9</v>
      </c>
      <c r="C1118" s="290" t="s">
        <v>1420</v>
      </c>
      <c r="D1118" s="290" t="s">
        <v>273</v>
      </c>
      <c r="E1118" s="637">
        <f>'9'!H46</f>
        <v>0</v>
      </c>
      <c r="F1118" s="248" t="str">
        <f>'9'!C$46</f>
        <v xml:space="preserve">Constructions Loan Title &amp; Recording Costs </v>
      </c>
      <c r="I1118" s="292" t="s">
        <v>30</v>
      </c>
    </row>
    <row r="1119" spans="1:9" x14ac:dyDescent="0.25">
      <c r="A1119" s="290"/>
      <c r="B1119" s="290">
        <v>9</v>
      </c>
      <c r="C1119" s="290" t="s">
        <v>1420</v>
      </c>
      <c r="D1119" s="290" t="s">
        <v>273</v>
      </c>
      <c r="E1119" s="637">
        <f>'9'!H47</f>
        <v>0</v>
      </c>
      <c r="F1119" s="248" t="str">
        <f>'9'!C$47</f>
        <v>Inspection Fees</v>
      </c>
      <c r="I1119" s="292" t="s">
        <v>30</v>
      </c>
    </row>
    <row r="1120" spans="1:9" x14ac:dyDescent="0.25">
      <c r="A1120" s="290"/>
      <c r="B1120" s="290">
        <v>9</v>
      </c>
      <c r="C1120" s="290" t="s">
        <v>1420</v>
      </c>
      <c r="D1120" s="290" t="s">
        <v>273</v>
      </c>
      <c r="E1120" s="637">
        <f>'9'!H48</f>
        <v>0</v>
      </c>
      <c r="F1120" s="248" t="str">
        <f>'9'!C$48</f>
        <v xml:space="preserve">Other Interim Financing Costs </v>
      </c>
      <c r="I1120" s="292" t="s">
        <v>30</v>
      </c>
    </row>
    <row r="1121" spans="1:9" x14ac:dyDescent="0.25">
      <c r="A1121" s="290"/>
      <c r="B1121" s="290">
        <v>9</v>
      </c>
      <c r="C1121" s="290" t="s">
        <v>1420</v>
      </c>
      <c r="D1121" s="290" t="s">
        <v>273</v>
      </c>
      <c r="E1121" s="637">
        <f>'9'!H49</f>
        <v>0</v>
      </c>
      <c r="F1121" s="248" t="str">
        <f>'9'!C$49</f>
        <v>Subtotals</v>
      </c>
      <c r="I1121" s="292" t="s">
        <v>30</v>
      </c>
    </row>
    <row r="1122" spans="1:9" x14ac:dyDescent="0.25">
      <c r="A1122" s="290"/>
      <c r="B1122" s="290">
        <v>9</v>
      </c>
      <c r="C1122" t="s">
        <v>1421</v>
      </c>
      <c r="D1122" s="290" t="s">
        <v>783</v>
      </c>
      <c r="E1122" s="637">
        <f>'9'!E51</f>
        <v>0</v>
      </c>
      <c r="F1122" s="248" t="str">
        <f>'9'!C$51</f>
        <v xml:space="preserve">Construction Insurance </v>
      </c>
      <c r="I1122" s="292" t="s">
        <v>30</v>
      </c>
    </row>
    <row r="1123" spans="1:9" x14ac:dyDescent="0.25">
      <c r="A1123" s="290"/>
      <c r="B1123" s="290">
        <v>9</v>
      </c>
      <c r="C1123" s="290" t="s">
        <v>1421</v>
      </c>
      <c r="D1123" s="290" t="s">
        <v>783</v>
      </c>
      <c r="E1123" s="637">
        <f>'9'!E52</f>
        <v>0</v>
      </c>
      <c r="F1123" s="248" t="str">
        <f>'9'!C$52</f>
        <v xml:space="preserve">Performance Bond Premium </v>
      </c>
      <c r="I1123" s="292" t="s">
        <v>30</v>
      </c>
    </row>
    <row r="1124" spans="1:9" x14ac:dyDescent="0.25">
      <c r="A1124" s="290"/>
      <c r="B1124" s="290">
        <v>9</v>
      </c>
      <c r="C1124" s="290" t="s">
        <v>1421</v>
      </c>
      <c r="D1124" s="290" t="s">
        <v>783</v>
      </c>
      <c r="E1124" s="637">
        <f>'9'!E53</f>
        <v>0</v>
      </c>
      <c r="F1124" s="248" t="str">
        <f>'9'!C$53</f>
        <v xml:space="preserve">Construction Period Taxes </v>
      </c>
      <c r="I1124" s="292" t="s">
        <v>30</v>
      </c>
    </row>
    <row r="1125" spans="1:9" x14ac:dyDescent="0.25">
      <c r="A1125" s="290"/>
      <c r="B1125" s="290">
        <v>9</v>
      </c>
      <c r="C1125" s="290" t="s">
        <v>1421</v>
      </c>
      <c r="D1125" s="290" t="s">
        <v>783</v>
      </c>
      <c r="E1125" s="637">
        <f>'9'!E54</f>
        <v>0</v>
      </c>
      <c r="F1125" s="248" t="str">
        <f>'9'!C$54</f>
        <v>Tap Fees and Impact Fees</v>
      </c>
      <c r="I1125" s="292" t="s">
        <v>30</v>
      </c>
    </row>
    <row r="1126" spans="1:9" x14ac:dyDescent="0.25">
      <c r="A1126" s="290"/>
      <c r="B1126" s="290">
        <v>9</v>
      </c>
      <c r="C1126" s="290" t="s">
        <v>1421</v>
      </c>
      <c r="D1126" s="290" t="s">
        <v>783</v>
      </c>
      <c r="E1126" s="637">
        <f>'9'!E55</f>
        <v>0</v>
      </c>
      <c r="F1126" s="248" t="str">
        <f>'9'!C$55</f>
        <v>Permitting Fees</v>
      </c>
      <c r="I1126" s="292" t="s">
        <v>30</v>
      </c>
    </row>
    <row r="1127" spans="1:9" x14ac:dyDescent="0.25">
      <c r="A1127" s="290"/>
      <c r="B1127" s="290">
        <v>9</v>
      </c>
      <c r="C1127" s="290" t="s">
        <v>1421</v>
      </c>
      <c r="D1127" s="290" t="s">
        <v>783</v>
      </c>
      <c r="E1127" s="637">
        <f>'9'!E56</f>
        <v>0</v>
      </c>
      <c r="F1127" s="248" t="str">
        <f>'9'!C$56</f>
        <v xml:space="preserve">Other Construction Interim </v>
      </c>
      <c r="I1127" s="292" t="s">
        <v>30</v>
      </c>
    </row>
    <row r="1128" spans="1:9" x14ac:dyDescent="0.25">
      <c r="A1128" s="290"/>
      <c r="B1128" s="290">
        <v>9</v>
      </c>
      <c r="C1128" s="290" t="s">
        <v>1421</v>
      </c>
      <c r="D1128" s="290" t="s">
        <v>783</v>
      </c>
      <c r="E1128" s="637">
        <f>'9'!E57</f>
        <v>0</v>
      </c>
      <c r="F1128" s="248" t="str">
        <f>'9'!C$57</f>
        <v>Subtotals</v>
      </c>
      <c r="I1128" s="292" t="s">
        <v>30</v>
      </c>
    </row>
    <row r="1129" spans="1:9" x14ac:dyDescent="0.25">
      <c r="A1129" s="290"/>
      <c r="B1129" s="290">
        <v>9</v>
      </c>
      <c r="C1129" s="290" t="s">
        <v>1421</v>
      </c>
      <c r="D1129" s="290" t="s">
        <v>273</v>
      </c>
      <c r="E1129" s="637">
        <f>'9'!F51</f>
        <v>0</v>
      </c>
      <c r="F1129" s="248" t="str">
        <f>'9'!C$51</f>
        <v xml:space="preserve">Construction Insurance </v>
      </c>
      <c r="I1129" s="292" t="s">
        <v>30</v>
      </c>
    </row>
    <row r="1130" spans="1:9" x14ac:dyDescent="0.25">
      <c r="A1130" s="290"/>
      <c r="B1130" s="290">
        <v>9</v>
      </c>
      <c r="C1130" s="290" t="s">
        <v>1421</v>
      </c>
      <c r="D1130" s="290" t="s">
        <v>273</v>
      </c>
      <c r="E1130" s="637">
        <f>'9'!F52</f>
        <v>0</v>
      </c>
      <c r="F1130" s="248" t="str">
        <f>'9'!C$52</f>
        <v xml:space="preserve">Performance Bond Premium </v>
      </c>
      <c r="I1130" s="292" t="s">
        <v>30</v>
      </c>
    </row>
    <row r="1131" spans="1:9" x14ac:dyDescent="0.25">
      <c r="A1131" s="290"/>
      <c r="B1131" s="290">
        <v>9</v>
      </c>
      <c r="C1131" s="290" t="s">
        <v>1421</v>
      </c>
      <c r="D1131" s="290" t="s">
        <v>273</v>
      </c>
      <c r="E1131" s="637">
        <f>'9'!F53</f>
        <v>0</v>
      </c>
      <c r="F1131" s="248" t="str">
        <f>'9'!C$53</f>
        <v xml:space="preserve">Construction Period Taxes </v>
      </c>
      <c r="G1131" s="260"/>
      <c r="I1131" s="292" t="s">
        <v>30</v>
      </c>
    </row>
    <row r="1132" spans="1:9" x14ac:dyDescent="0.25">
      <c r="A1132" s="290"/>
      <c r="B1132" s="290">
        <v>9</v>
      </c>
      <c r="C1132" s="290" t="s">
        <v>1421</v>
      </c>
      <c r="D1132" s="290" t="s">
        <v>273</v>
      </c>
      <c r="E1132" s="637">
        <f>'9'!F54</f>
        <v>0</v>
      </c>
      <c r="F1132" s="248" t="str">
        <f>'9'!C$54</f>
        <v>Tap Fees and Impact Fees</v>
      </c>
      <c r="G1132" s="260"/>
      <c r="I1132" s="292" t="s">
        <v>30</v>
      </c>
    </row>
    <row r="1133" spans="1:9" x14ac:dyDescent="0.25">
      <c r="A1133" s="290"/>
      <c r="B1133" s="290">
        <v>9</v>
      </c>
      <c r="C1133" s="290" t="s">
        <v>1421</v>
      </c>
      <c r="D1133" s="290" t="s">
        <v>273</v>
      </c>
      <c r="E1133" s="637">
        <f>'9'!F55</f>
        <v>0</v>
      </c>
      <c r="F1133" s="248" t="str">
        <f>'9'!C$55</f>
        <v>Permitting Fees</v>
      </c>
      <c r="G1133" s="260"/>
      <c r="I1133" s="292" t="s">
        <v>30</v>
      </c>
    </row>
    <row r="1134" spans="1:9" x14ac:dyDescent="0.25">
      <c r="A1134" s="290"/>
      <c r="B1134" s="290">
        <v>9</v>
      </c>
      <c r="C1134" s="290" t="s">
        <v>1421</v>
      </c>
      <c r="D1134" s="290" t="s">
        <v>273</v>
      </c>
      <c r="E1134" s="637">
        <f>'9'!F56</f>
        <v>0</v>
      </c>
      <c r="F1134" s="248" t="str">
        <f>'9'!C$56</f>
        <v xml:space="preserve">Other Construction Interim </v>
      </c>
      <c r="G1134" s="260"/>
      <c r="I1134" s="292" t="s">
        <v>30</v>
      </c>
    </row>
    <row r="1135" spans="1:9" x14ac:dyDescent="0.25">
      <c r="A1135" s="290"/>
      <c r="B1135" s="290">
        <v>9</v>
      </c>
      <c r="C1135" s="290" t="s">
        <v>1421</v>
      </c>
      <c r="D1135" s="290" t="s">
        <v>273</v>
      </c>
      <c r="E1135" s="637">
        <f>'9'!F57</f>
        <v>0</v>
      </c>
      <c r="F1135" s="248" t="str">
        <f>'9'!C$57</f>
        <v>Subtotals</v>
      </c>
      <c r="G1135" s="260"/>
      <c r="I1135" s="292" t="s">
        <v>30</v>
      </c>
    </row>
    <row r="1136" spans="1:9" x14ac:dyDescent="0.25">
      <c r="A1136" s="290"/>
      <c r="B1136" s="290">
        <v>9</v>
      </c>
      <c r="C1136" s="290" t="s">
        <v>1421</v>
      </c>
      <c r="D1136" s="290" t="s">
        <v>251</v>
      </c>
      <c r="E1136" s="637">
        <f>'9'!G51</f>
        <v>0</v>
      </c>
      <c r="F1136" s="248" t="str">
        <f>'9'!C$51</f>
        <v xml:space="preserve">Construction Insurance </v>
      </c>
      <c r="G1136" s="260"/>
      <c r="I1136" s="292" t="s">
        <v>30</v>
      </c>
    </row>
    <row r="1137" spans="1:9" x14ac:dyDescent="0.25">
      <c r="A1137" s="290"/>
      <c r="B1137" s="290">
        <v>9</v>
      </c>
      <c r="C1137" s="290" t="s">
        <v>1421</v>
      </c>
      <c r="D1137" s="290" t="s">
        <v>251</v>
      </c>
      <c r="E1137" s="637">
        <f>'9'!G52</f>
        <v>0</v>
      </c>
      <c r="F1137" s="248" t="str">
        <f>'9'!C$52</f>
        <v xml:space="preserve">Performance Bond Premium </v>
      </c>
      <c r="G1137" s="260"/>
      <c r="I1137" s="292" t="s">
        <v>30</v>
      </c>
    </row>
    <row r="1138" spans="1:9" x14ac:dyDescent="0.25">
      <c r="A1138" s="290"/>
      <c r="B1138" s="290">
        <v>9</v>
      </c>
      <c r="C1138" s="290" t="s">
        <v>1421</v>
      </c>
      <c r="D1138" s="290" t="s">
        <v>251</v>
      </c>
      <c r="E1138" s="637">
        <f>'9'!G53</f>
        <v>0</v>
      </c>
      <c r="F1138" s="248" t="str">
        <f>'9'!C$53</f>
        <v xml:space="preserve">Construction Period Taxes </v>
      </c>
      <c r="I1138" s="292" t="s">
        <v>30</v>
      </c>
    </row>
    <row r="1139" spans="1:9" x14ac:dyDescent="0.25">
      <c r="A1139" s="290"/>
      <c r="B1139" s="290">
        <v>9</v>
      </c>
      <c r="C1139" s="290" t="s">
        <v>1421</v>
      </c>
      <c r="D1139" s="290" t="s">
        <v>251</v>
      </c>
      <c r="E1139" s="637">
        <f>'9'!G54</f>
        <v>0</v>
      </c>
      <c r="F1139" s="248" t="str">
        <f>'9'!C$54</f>
        <v>Tap Fees and Impact Fees</v>
      </c>
      <c r="I1139" s="292" t="s">
        <v>30</v>
      </c>
    </row>
    <row r="1140" spans="1:9" x14ac:dyDescent="0.25">
      <c r="A1140" s="290"/>
      <c r="B1140" s="290">
        <v>9</v>
      </c>
      <c r="C1140" s="290" t="s">
        <v>1421</v>
      </c>
      <c r="D1140" s="290" t="s">
        <v>251</v>
      </c>
      <c r="E1140" s="637">
        <f>'9'!G55</f>
        <v>0</v>
      </c>
      <c r="F1140" s="248" t="str">
        <f>'9'!C$55</f>
        <v>Permitting Fees</v>
      </c>
      <c r="I1140" s="292" t="s">
        <v>30</v>
      </c>
    </row>
    <row r="1141" spans="1:9" x14ac:dyDescent="0.25">
      <c r="A1141" s="290"/>
      <c r="B1141" s="290">
        <v>9</v>
      </c>
      <c r="C1141" s="290" t="s">
        <v>1421</v>
      </c>
      <c r="D1141" s="290" t="s">
        <v>251</v>
      </c>
      <c r="E1141" s="637">
        <f>'9'!G56</f>
        <v>0</v>
      </c>
      <c r="F1141" s="248" t="str">
        <f>'9'!C$56</f>
        <v xml:space="preserve">Other Construction Interim </v>
      </c>
      <c r="I1141" s="292" t="s">
        <v>30</v>
      </c>
    </row>
    <row r="1142" spans="1:9" x14ac:dyDescent="0.25">
      <c r="A1142" s="290"/>
      <c r="B1142" s="290">
        <v>9</v>
      </c>
      <c r="C1142" s="290" t="s">
        <v>1421</v>
      </c>
      <c r="D1142" s="290" t="s">
        <v>251</v>
      </c>
      <c r="E1142" s="637">
        <f>'9'!G57</f>
        <v>0</v>
      </c>
      <c r="F1142" s="248" t="str">
        <f>'9'!C$57</f>
        <v>Subtotals</v>
      </c>
      <c r="I1142" s="292" t="s">
        <v>30</v>
      </c>
    </row>
    <row r="1143" spans="1:9" x14ac:dyDescent="0.25">
      <c r="A1143" s="290"/>
      <c r="B1143" s="290">
        <v>9</v>
      </c>
      <c r="C1143" s="290" t="s">
        <v>1421</v>
      </c>
      <c r="D1143" s="290" t="s">
        <v>754</v>
      </c>
      <c r="E1143" s="637">
        <f>'9'!H51</f>
        <v>0</v>
      </c>
      <c r="F1143" s="248" t="str">
        <f>'9'!C$51</f>
        <v xml:space="preserve">Construction Insurance </v>
      </c>
      <c r="I1143" s="292" t="s">
        <v>30</v>
      </c>
    </row>
    <row r="1144" spans="1:9" x14ac:dyDescent="0.25">
      <c r="A1144" s="290"/>
      <c r="B1144" s="290">
        <v>9</v>
      </c>
      <c r="C1144" s="290" t="s">
        <v>1421</v>
      </c>
      <c r="D1144" s="290" t="s">
        <v>754</v>
      </c>
      <c r="E1144" s="637">
        <f>'9'!H52</f>
        <v>0</v>
      </c>
      <c r="F1144" s="248" t="str">
        <f>'9'!C$52</f>
        <v xml:space="preserve">Performance Bond Premium </v>
      </c>
      <c r="I1144" s="292" t="s">
        <v>30</v>
      </c>
    </row>
    <row r="1145" spans="1:9" x14ac:dyDescent="0.25">
      <c r="A1145" s="290"/>
      <c r="B1145" s="290">
        <v>9</v>
      </c>
      <c r="C1145" s="290" t="s">
        <v>1421</v>
      </c>
      <c r="D1145" s="290" t="s">
        <v>754</v>
      </c>
      <c r="E1145" s="637">
        <f>'9'!H53</f>
        <v>0</v>
      </c>
      <c r="F1145" s="248" t="str">
        <f>'9'!C$53</f>
        <v xml:space="preserve">Construction Period Taxes </v>
      </c>
      <c r="I1145" s="292" t="s">
        <v>30</v>
      </c>
    </row>
    <row r="1146" spans="1:9" x14ac:dyDescent="0.25">
      <c r="A1146" s="290"/>
      <c r="B1146" s="290">
        <v>9</v>
      </c>
      <c r="C1146" s="290" t="s">
        <v>1421</v>
      </c>
      <c r="D1146" s="290" t="s">
        <v>754</v>
      </c>
      <c r="E1146" s="637">
        <f>'9'!H54</f>
        <v>0</v>
      </c>
      <c r="F1146" s="248" t="str">
        <f>'9'!C$54</f>
        <v>Tap Fees and Impact Fees</v>
      </c>
      <c r="I1146" s="292" t="s">
        <v>30</v>
      </c>
    </row>
    <row r="1147" spans="1:9" x14ac:dyDescent="0.25">
      <c r="A1147" s="290"/>
      <c r="B1147" s="290">
        <v>9</v>
      </c>
      <c r="C1147" s="290" t="s">
        <v>1421</v>
      </c>
      <c r="D1147" s="290" t="s">
        <v>754</v>
      </c>
      <c r="E1147" s="637">
        <f>'9'!H55</f>
        <v>0</v>
      </c>
      <c r="F1147" s="248" t="str">
        <f>'9'!C$55</f>
        <v>Permitting Fees</v>
      </c>
      <c r="I1147" s="292" t="s">
        <v>30</v>
      </c>
    </row>
    <row r="1148" spans="1:9" x14ac:dyDescent="0.25">
      <c r="A1148" s="290"/>
      <c r="B1148" s="290">
        <v>9</v>
      </c>
      <c r="C1148" s="290" t="s">
        <v>1421</v>
      </c>
      <c r="D1148" s="290" t="s">
        <v>754</v>
      </c>
      <c r="E1148" s="637">
        <f>'9'!H56</f>
        <v>0</v>
      </c>
      <c r="F1148" s="248" t="str">
        <f>'9'!C$56</f>
        <v xml:space="preserve">Other Construction Interim </v>
      </c>
      <c r="I1148" s="292" t="s">
        <v>30</v>
      </c>
    </row>
    <row r="1149" spans="1:9" x14ac:dyDescent="0.25">
      <c r="A1149" s="290"/>
      <c r="B1149" s="290">
        <v>9</v>
      </c>
      <c r="C1149" s="290" t="s">
        <v>1421</v>
      </c>
      <c r="D1149" s="290" t="s">
        <v>754</v>
      </c>
      <c r="E1149" s="637">
        <f>'9'!H57</f>
        <v>0</v>
      </c>
      <c r="F1149" s="248" t="str">
        <f>'9'!C$57</f>
        <v>Subtotals</v>
      </c>
      <c r="I1149" s="292" t="s">
        <v>30</v>
      </c>
    </row>
    <row r="1150" spans="1:9" s="290" customFormat="1" x14ac:dyDescent="0.25">
      <c r="B1150" s="290">
        <v>9</v>
      </c>
      <c r="C1150" s="290" t="s">
        <v>275</v>
      </c>
      <c r="D1150" s="290" t="s">
        <v>1419</v>
      </c>
      <c r="E1150" s="637">
        <f>'9'!D70</f>
        <v>0</v>
      </c>
      <c r="F1150" s="248" t="s">
        <v>871</v>
      </c>
      <c r="G1150" s="248"/>
      <c r="I1150" s="292"/>
    </row>
    <row r="1151" spans="1:9" x14ac:dyDescent="0.25">
      <c r="A1151" s="290"/>
      <c r="B1151" s="290">
        <v>9</v>
      </c>
      <c r="C1151" s="290" t="s">
        <v>275</v>
      </c>
      <c r="D1151" t="s">
        <v>783</v>
      </c>
      <c r="E1151" s="637">
        <f>'9'!E59</f>
        <v>0</v>
      </c>
      <c r="F1151" s="248" t="str">
        <f>'9'!C$59</f>
        <v xml:space="preserve">Permanent Loan Origination Fee </v>
      </c>
      <c r="I1151" s="292" t="s">
        <v>30</v>
      </c>
    </row>
    <row r="1152" spans="1:9" x14ac:dyDescent="0.25">
      <c r="A1152" s="290"/>
      <c r="B1152" s="290">
        <v>9</v>
      </c>
      <c r="C1152" s="290" t="s">
        <v>275</v>
      </c>
      <c r="D1152" s="290" t="s">
        <v>783</v>
      </c>
      <c r="E1152" s="637">
        <f>'9'!E60</f>
        <v>0</v>
      </c>
      <c r="F1152" s="248" t="str">
        <f>'9'!C$60</f>
        <v>Bond Premium</v>
      </c>
      <c r="I1152" s="292" t="s">
        <v>30</v>
      </c>
    </row>
    <row r="1153" spans="1:9" x14ac:dyDescent="0.25">
      <c r="A1153" s="290"/>
      <c r="B1153" s="290">
        <v>9</v>
      </c>
      <c r="C1153" s="290" t="s">
        <v>275</v>
      </c>
      <c r="D1153" s="290" t="s">
        <v>783</v>
      </c>
      <c r="E1153" s="637">
        <f>'9'!E61</f>
        <v>0</v>
      </c>
      <c r="F1153" s="248" t="str">
        <f>'9'!C$61</f>
        <v xml:space="preserve">Credit Enhancement </v>
      </c>
      <c r="I1153" s="292" t="s">
        <v>30</v>
      </c>
    </row>
    <row r="1154" spans="1:9" x14ac:dyDescent="0.25">
      <c r="A1154" s="290"/>
      <c r="B1154" s="290">
        <v>9</v>
      </c>
      <c r="C1154" s="290" t="s">
        <v>275</v>
      </c>
      <c r="D1154" s="290" t="s">
        <v>783</v>
      </c>
      <c r="E1154" s="637">
        <f>'9'!E62</f>
        <v>0</v>
      </c>
      <c r="F1154" s="248" t="str">
        <f>'9'!C$62</f>
        <v>Permanent Loan Title &amp; Recording</v>
      </c>
      <c r="I1154" s="292" t="s">
        <v>30</v>
      </c>
    </row>
    <row r="1155" spans="1:9" x14ac:dyDescent="0.25">
      <c r="A1155" s="290"/>
      <c r="B1155" s="290">
        <v>9</v>
      </c>
      <c r="C1155" s="290" t="s">
        <v>275</v>
      </c>
      <c r="D1155" s="290" t="s">
        <v>783</v>
      </c>
      <c r="E1155" s="637">
        <f>'9'!E63</f>
        <v>0</v>
      </c>
      <c r="F1155" s="248" t="str">
        <f>'9'!C$63</f>
        <v>Counsels Fee</v>
      </c>
      <c r="I1155" s="292" t="s">
        <v>30</v>
      </c>
    </row>
    <row r="1156" spans="1:9" x14ac:dyDescent="0.25">
      <c r="A1156" s="290"/>
      <c r="B1156" s="290">
        <v>9</v>
      </c>
      <c r="C1156" s="290" t="s">
        <v>275</v>
      </c>
      <c r="D1156" s="290" t="s">
        <v>783</v>
      </c>
      <c r="E1156" s="637">
        <f>'9'!E64</f>
        <v>0</v>
      </c>
      <c r="F1156" s="260" t="str">
        <f>'9'!C$64</f>
        <v>Lenders Counsel Fee</v>
      </c>
      <c r="G1156" s="260"/>
      <c r="I1156" s="292" t="s">
        <v>30</v>
      </c>
    </row>
    <row r="1157" spans="1:9" x14ac:dyDescent="0.25">
      <c r="A1157" s="290"/>
      <c r="B1157" s="290">
        <v>9</v>
      </c>
      <c r="C1157" s="290" t="s">
        <v>275</v>
      </c>
      <c r="D1157" s="290" t="s">
        <v>783</v>
      </c>
      <c r="E1157" s="637">
        <f>'9'!E65</f>
        <v>0</v>
      </c>
      <c r="F1157" s="248" t="str">
        <f>'9'!C$65</f>
        <v>Appraisal Fees</v>
      </c>
      <c r="I1157" s="292" t="s">
        <v>30</v>
      </c>
    </row>
    <row r="1158" spans="1:9" x14ac:dyDescent="0.25">
      <c r="A1158" s="290"/>
      <c r="B1158" s="290">
        <v>9</v>
      </c>
      <c r="C1158" s="290" t="s">
        <v>275</v>
      </c>
      <c r="D1158" s="290" t="s">
        <v>783</v>
      </c>
      <c r="E1158" s="637">
        <f>'9'!E66</f>
        <v>0</v>
      </c>
      <c r="F1158" s="248" t="str">
        <f>'9'!C$66</f>
        <v xml:space="preserve">Credit Report </v>
      </c>
      <c r="I1158" s="292" t="s">
        <v>30</v>
      </c>
    </row>
    <row r="1159" spans="1:9" x14ac:dyDescent="0.25">
      <c r="A1159" s="290"/>
      <c r="B1159" s="290">
        <v>9</v>
      </c>
      <c r="C1159" s="290" t="s">
        <v>275</v>
      </c>
      <c r="D1159" s="290" t="s">
        <v>783</v>
      </c>
      <c r="E1159" s="637">
        <f>'9'!E67</f>
        <v>0</v>
      </c>
      <c r="F1159" s="248" t="str">
        <f>'9'!C$67</f>
        <v>Mortgage Broker Fees</v>
      </c>
      <c r="I1159" s="292" t="s">
        <v>30</v>
      </c>
    </row>
    <row r="1160" spans="1:9" x14ac:dyDescent="0.25">
      <c r="A1160" s="290"/>
      <c r="B1160" s="290">
        <v>9</v>
      </c>
      <c r="C1160" s="290" t="s">
        <v>275</v>
      </c>
      <c r="D1160" s="290" t="s">
        <v>783</v>
      </c>
      <c r="E1160" s="637">
        <f>'9'!E68</f>
        <v>0</v>
      </c>
      <c r="F1160" s="248" t="str">
        <f>'9'!C$68</f>
        <v>Permanent Loan Closing</v>
      </c>
      <c r="I1160" s="292" t="s">
        <v>30</v>
      </c>
    </row>
    <row r="1161" spans="1:9" x14ac:dyDescent="0.25">
      <c r="A1161" s="290"/>
      <c r="B1161" s="290">
        <v>9</v>
      </c>
      <c r="C1161" s="290" t="s">
        <v>275</v>
      </c>
      <c r="D1161" s="290" t="s">
        <v>783</v>
      </c>
      <c r="E1161" s="637">
        <f>'9'!E69</f>
        <v>0</v>
      </c>
      <c r="F1161" s="248" t="str">
        <f>'9'!C$69</f>
        <v>Underwriter Discount</v>
      </c>
      <c r="I1161" s="292" t="s">
        <v>30</v>
      </c>
    </row>
    <row r="1162" spans="1:9" x14ac:dyDescent="0.25">
      <c r="A1162" s="290"/>
      <c r="B1162" s="290">
        <v>9</v>
      </c>
      <c r="C1162" s="290" t="s">
        <v>275</v>
      </c>
      <c r="D1162" s="290" t="s">
        <v>783</v>
      </c>
      <c r="E1162" s="637">
        <f>'9'!E70</f>
        <v>0</v>
      </c>
      <c r="F1162" s="248" t="str">
        <f>'9'!C$70</f>
        <v>Other:</v>
      </c>
      <c r="I1162" s="292" t="s">
        <v>30</v>
      </c>
    </row>
    <row r="1163" spans="1:9" x14ac:dyDescent="0.25">
      <c r="A1163" s="290"/>
      <c r="B1163" s="290">
        <v>9</v>
      </c>
      <c r="C1163" s="290" t="s">
        <v>275</v>
      </c>
      <c r="D1163" s="290" t="s">
        <v>783</v>
      </c>
      <c r="E1163" s="637">
        <f>'9'!E71</f>
        <v>0</v>
      </c>
      <c r="F1163" s="248" t="str">
        <f>'9'!C$71</f>
        <v>Subtotals</v>
      </c>
      <c r="I1163" s="292" t="s">
        <v>30</v>
      </c>
    </row>
    <row r="1164" spans="1:9" x14ac:dyDescent="0.25">
      <c r="A1164" s="290"/>
      <c r="B1164" s="290">
        <v>9</v>
      </c>
      <c r="C1164" s="290" t="s">
        <v>275</v>
      </c>
      <c r="D1164" t="s">
        <v>273</v>
      </c>
      <c r="E1164" s="637">
        <f>'9'!F59</f>
        <v>0</v>
      </c>
      <c r="F1164" s="248" t="str">
        <f>'9'!C$59</f>
        <v xml:space="preserve">Permanent Loan Origination Fee </v>
      </c>
      <c r="I1164" s="292" t="s">
        <v>30</v>
      </c>
    </row>
    <row r="1165" spans="1:9" x14ac:dyDescent="0.25">
      <c r="A1165" s="290"/>
      <c r="B1165" s="290">
        <v>9</v>
      </c>
      <c r="C1165" s="290" t="s">
        <v>275</v>
      </c>
      <c r="D1165" s="290" t="s">
        <v>273</v>
      </c>
      <c r="E1165" s="637">
        <f>'9'!F60</f>
        <v>0</v>
      </c>
      <c r="F1165" s="248" t="str">
        <f>'9'!C$60</f>
        <v>Bond Premium</v>
      </c>
      <c r="I1165" s="292" t="s">
        <v>30</v>
      </c>
    </row>
    <row r="1166" spans="1:9" x14ac:dyDescent="0.25">
      <c r="A1166" s="290"/>
      <c r="B1166" s="290">
        <v>9</v>
      </c>
      <c r="C1166" s="290" t="s">
        <v>275</v>
      </c>
      <c r="D1166" s="290" t="s">
        <v>273</v>
      </c>
      <c r="E1166" s="637">
        <f>'9'!F61</f>
        <v>0</v>
      </c>
      <c r="F1166" s="248" t="str">
        <f>'9'!C$61</f>
        <v xml:space="preserve">Credit Enhancement </v>
      </c>
      <c r="G1166" s="260"/>
      <c r="I1166" s="292" t="s">
        <v>30</v>
      </c>
    </row>
    <row r="1167" spans="1:9" x14ac:dyDescent="0.25">
      <c r="A1167" s="290"/>
      <c r="B1167" s="290">
        <v>9</v>
      </c>
      <c r="C1167" s="290" t="s">
        <v>275</v>
      </c>
      <c r="D1167" s="290" t="s">
        <v>273</v>
      </c>
      <c r="E1167" s="637">
        <f>'9'!F62</f>
        <v>0</v>
      </c>
      <c r="F1167" s="248" t="str">
        <f>'9'!C$62</f>
        <v>Permanent Loan Title &amp; Recording</v>
      </c>
      <c r="G1167" s="260"/>
      <c r="I1167" s="292" t="s">
        <v>30</v>
      </c>
    </row>
    <row r="1168" spans="1:9" x14ac:dyDescent="0.25">
      <c r="A1168" s="290"/>
      <c r="B1168" s="290">
        <v>9</v>
      </c>
      <c r="C1168" s="290" t="s">
        <v>275</v>
      </c>
      <c r="D1168" s="290" t="s">
        <v>273</v>
      </c>
      <c r="E1168" s="637">
        <f>'9'!F63</f>
        <v>0</v>
      </c>
      <c r="F1168" s="248" t="str">
        <f>'9'!C$63</f>
        <v>Counsels Fee</v>
      </c>
      <c r="G1168" s="260"/>
      <c r="I1168" s="292" t="s">
        <v>30</v>
      </c>
    </row>
    <row r="1169" spans="1:9" x14ac:dyDescent="0.25">
      <c r="A1169" s="290"/>
      <c r="B1169" s="290">
        <v>9</v>
      </c>
      <c r="C1169" s="290" t="s">
        <v>275</v>
      </c>
      <c r="D1169" s="290" t="s">
        <v>273</v>
      </c>
      <c r="E1169" s="637">
        <f>'9'!F64</f>
        <v>0</v>
      </c>
      <c r="F1169" s="260" t="str">
        <f>'9'!C$64</f>
        <v>Lenders Counsel Fee</v>
      </c>
      <c r="G1169" s="260"/>
      <c r="I1169" s="292" t="s">
        <v>30</v>
      </c>
    </row>
    <row r="1170" spans="1:9" x14ac:dyDescent="0.25">
      <c r="A1170" s="290"/>
      <c r="B1170" s="290">
        <v>9</v>
      </c>
      <c r="C1170" s="290" t="s">
        <v>275</v>
      </c>
      <c r="D1170" s="290" t="s">
        <v>273</v>
      </c>
      <c r="E1170" s="637">
        <f>'9'!F65</f>
        <v>0</v>
      </c>
      <c r="F1170" s="248" t="str">
        <f>'9'!C$65</f>
        <v>Appraisal Fees</v>
      </c>
      <c r="G1170" s="260"/>
      <c r="I1170" s="292" t="s">
        <v>30</v>
      </c>
    </row>
    <row r="1171" spans="1:9" x14ac:dyDescent="0.25">
      <c r="A1171" s="290"/>
      <c r="B1171" s="290">
        <v>9</v>
      </c>
      <c r="C1171" s="290" t="s">
        <v>275</v>
      </c>
      <c r="D1171" s="290" t="s">
        <v>273</v>
      </c>
      <c r="E1171" s="637">
        <f>'9'!F66</f>
        <v>0</v>
      </c>
      <c r="F1171" s="248" t="str">
        <f>'9'!C$66</f>
        <v xml:space="preserve">Credit Report </v>
      </c>
      <c r="G1171" s="260"/>
      <c r="I1171" s="292" t="s">
        <v>30</v>
      </c>
    </row>
    <row r="1172" spans="1:9" x14ac:dyDescent="0.25">
      <c r="A1172" s="290"/>
      <c r="B1172" s="290">
        <v>9</v>
      </c>
      <c r="C1172" s="290" t="s">
        <v>275</v>
      </c>
      <c r="D1172" s="290" t="s">
        <v>273</v>
      </c>
      <c r="E1172" s="637">
        <f>'9'!F67</f>
        <v>0</v>
      </c>
      <c r="F1172" s="248" t="str">
        <f>'9'!C$67</f>
        <v>Mortgage Broker Fees</v>
      </c>
      <c r="G1172" s="260"/>
      <c r="I1172" s="292" t="s">
        <v>30</v>
      </c>
    </row>
    <row r="1173" spans="1:9" x14ac:dyDescent="0.25">
      <c r="A1173" s="290"/>
      <c r="B1173" s="290">
        <v>9</v>
      </c>
      <c r="C1173" s="290" t="s">
        <v>275</v>
      </c>
      <c r="D1173" s="290" t="s">
        <v>273</v>
      </c>
      <c r="E1173" s="637">
        <f>'9'!F68</f>
        <v>0</v>
      </c>
      <c r="F1173" s="248" t="str">
        <f>'9'!C$68</f>
        <v>Permanent Loan Closing</v>
      </c>
      <c r="G1173" s="260"/>
      <c r="I1173" s="292" t="s">
        <v>30</v>
      </c>
    </row>
    <row r="1174" spans="1:9" x14ac:dyDescent="0.25">
      <c r="A1174" s="290"/>
      <c r="B1174" s="290">
        <v>9</v>
      </c>
      <c r="C1174" s="290" t="s">
        <v>275</v>
      </c>
      <c r="D1174" s="290" t="s">
        <v>273</v>
      </c>
      <c r="E1174" s="637">
        <f>'9'!F69</f>
        <v>0</v>
      </c>
      <c r="F1174" s="248" t="str">
        <f>'9'!C$69</f>
        <v>Underwriter Discount</v>
      </c>
      <c r="G1174" s="260"/>
      <c r="I1174" s="292" t="s">
        <v>30</v>
      </c>
    </row>
    <row r="1175" spans="1:9" x14ac:dyDescent="0.25">
      <c r="A1175" s="290"/>
      <c r="B1175" s="290">
        <v>9</v>
      </c>
      <c r="C1175" s="290" t="s">
        <v>275</v>
      </c>
      <c r="D1175" s="290" t="s">
        <v>273</v>
      </c>
      <c r="E1175" s="637">
        <f>'9'!F70</f>
        <v>0</v>
      </c>
      <c r="F1175" s="248" t="str">
        <f>'9'!C$70</f>
        <v>Other:</v>
      </c>
      <c r="I1175" s="292" t="s">
        <v>30</v>
      </c>
    </row>
    <row r="1176" spans="1:9" x14ac:dyDescent="0.25">
      <c r="A1176" s="290"/>
      <c r="B1176" s="290">
        <v>9</v>
      </c>
      <c r="C1176" s="290" t="s">
        <v>275</v>
      </c>
      <c r="D1176" s="290" t="s">
        <v>273</v>
      </c>
      <c r="E1176" s="637">
        <f>'9'!F71</f>
        <v>0</v>
      </c>
      <c r="F1176" s="248" t="str">
        <f>'9'!C$71</f>
        <v>Subtotals</v>
      </c>
      <c r="I1176" s="292" t="s">
        <v>30</v>
      </c>
    </row>
    <row r="1177" spans="1:9" x14ac:dyDescent="0.25">
      <c r="A1177" s="290"/>
      <c r="B1177" s="290">
        <v>9</v>
      </c>
      <c r="C1177" s="290" t="s">
        <v>275</v>
      </c>
      <c r="D1177" t="s">
        <v>251</v>
      </c>
      <c r="E1177" s="637">
        <f>'9'!G59</f>
        <v>0</v>
      </c>
      <c r="F1177" s="248" t="str">
        <f>'9'!C$59</f>
        <v xml:space="preserve">Permanent Loan Origination Fee </v>
      </c>
      <c r="I1177" s="292" t="s">
        <v>30</v>
      </c>
    </row>
    <row r="1178" spans="1:9" x14ac:dyDescent="0.25">
      <c r="A1178" s="290"/>
      <c r="B1178" s="290">
        <v>9</v>
      </c>
      <c r="C1178" s="290" t="s">
        <v>275</v>
      </c>
      <c r="D1178" s="290" t="s">
        <v>251</v>
      </c>
      <c r="E1178" s="637">
        <f>'9'!G60</f>
        <v>0</v>
      </c>
      <c r="F1178" s="248" t="str">
        <f>'9'!C$60</f>
        <v>Bond Premium</v>
      </c>
      <c r="I1178" s="292" t="s">
        <v>30</v>
      </c>
    </row>
    <row r="1179" spans="1:9" x14ac:dyDescent="0.25">
      <c r="A1179" s="290"/>
      <c r="B1179" s="290">
        <v>9</v>
      </c>
      <c r="C1179" s="290" t="s">
        <v>275</v>
      </c>
      <c r="D1179" s="290" t="s">
        <v>251</v>
      </c>
      <c r="E1179" s="637">
        <f>'9'!G61</f>
        <v>0</v>
      </c>
      <c r="F1179" s="248" t="str">
        <f>'9'!C$61</f>
        <v xml:space="preserve">Credit Enhancement </v>
      </c>
      <c r="I1179" s="292" t="s">
        <v>30</v>
      </c>
    </row>
    <row r="1180" spans="1:9" x14ac:dyDescent="0.25">
      <c r="A1180" s="290"/>
      <c r="B1180" s="290">
        <v>9</v>
      </c>
      <c r="C1180" s="290" t="s">
        <v>275</v>
      </c>
      <c r="D1180" s="290" t="s">
        <v>251</v>
      </c>
      <c r="E1180" s="637">
        <f>'9'!G62</f>
        <v>0</v>
      </c>
      <c r="F1180" s="248" t="str">
        <f>'9'!C$62</f>
        <v>Permanent Loan Title &amp; Recording</v>
      </c>
      <c r="I1180" s="292" t="s">
        <v>30</v>
      </c>
    </row>
    <row r="1181" spans="1:9" x14ac:dyDescent="0.25">
      <c r="A1181" s="290"/>
      <c r="B1181" s="290">
        <v>9</v>
      </c>
      <c r="C1181" s="290" t="s">
        <v>275</v>
      </c>
      <c r="D1181" s="290" t="s">
        <v>251</v>
      </c>
      <c r="E1181" s="637">
        <f>'9'!G63</f>
        <v>0</v>
      </c>
      <c r="F1181" s="248" t="str">
        <f>'9'!C$63</f>
        <v>Counsels Fee</v>
      </c>
      <c r="I1181" s="292" t="s">
        <v>30</v>
      </c>
    </row>
    <row r="1182" spans="1:9" x14ac:dyDescent="0.25">
      <c r="A1182" s="290"/>
      <c r="B1182" s="290">
        <v>9</v>
      </c>
      <c r="C1182" s="290" t="s">
        <v>275</v>
      </c>
      <c r="D1182" s="290" t="s">
        <v>251</v>
      </c>
      <c r="E1182" s="637">
        <f>'9'!G64</f>
        <v>0</v>
      </c>
      <c r="F1182" s="260" t="str">
        <f>'9'!C$64</f>
        <v>Lenders Counsel Fee</v>
      </c>
      <c r="I1182" s="292" t="s">
        <v>30</v>
      </c>
    </row>
    <row r="1183" spans="1:9" x14ac:dyDescent="0.25">
      <c r="A1183" s="290"/>
      <c r="B1183" s="290">
        <v>9</v>
      </c>
      <c r="C1183" s="290" t="s">
        <v>275</v>
      </c>
      <c r="D1183" s="290" t="s">
        <v>251</v>
      </c>
      <c r="E1183" s="637">
        <f>'9'!G65</f>
        <v>0</v>
      </c>
      <c r="F1183" s="248" t="str">
        <f>'9'!C$65</f>
        <v>Appraisal Fees</v>
      </c>
      <c r="I1183" s="292" t="s">
        <v>30</v>
      </c>
    </row>
    <row r="1184" spans="1:9" x14ac:dyDescent="0.25">
      <c r="A1184" s="290"/>
      <c r="B1184" s="290">
        <v>9</v>
      </c>
      <c r="C1184" s="290" t="s">
        <v>275</v>
      </c>
      <c r="D1184" s="290" t="s">
        <v>251</v>
      </c>
      <c r="E1184" s="637">
        <f>'9'!G66</f>
        <v>0</v>
      </c>
      <c r="F1184" s="248" t="str">
        <f>'9'!C$66</f>
        <v xml:space="preserve">Credit Report </v>
      </c>
      <c r="I1184" s="292" t="s">
        <v>30</v>
      </c>
    </row>
    <row r="1185" spans="1:9" x14ac:dyDescent="0.25">
      <c r="A1185" s="290"/>
      <c r="B1185" s="290">
        <v>9</v>
      </c>
      <c r="C1185" s="290" t="s">
        <v>275</v>
      </c>
      <c r="D1185" s="290" t="s">
        <v>251</v>
      </c>
      <c r="E1185" s="637">
        <f>'9'!G67</f>
        <v>0</v>
      </c>
      <c r="F1185" s="248" t="str">
        <f>'9'!C$67</f>
        <v>Mortgage Broker Fees</v>
      </c>
      <c r="G1185" s="260"/>
      <c r="I1185" s="292" t="s">
        <v>30</v>
      </c>
    </row>
    <row r="1186" spans="1:9" x14ac:dyDescent="0.25">
      <c r="A1186" s="290"/>
      <c r="B1186" s="290">
        <v>9</v>
      </c>
      <c r="C1186" s="290" t="s">
        <v>275</v>
      </c>
      <c r="D1186" s="290" t="s">
        <v>251</v>
      </c>
      <c r="E1186" s="637">
        <f>'9'!G68</f>
        <v>0</v>
      </c>
      <c r="F1186" s="248" t="str">
        <f>'9'!C$68</f>
        <v>Permanent Loan Closing</v>
      </c>
      <c r="G1186" s="260"/>
      <c r="I1186" s="292" t="s">
        <v>30</v>
      </c>
    </row>
    <row r="1187" spans="1:9" x14ac:dyDescent="0.25">
      <c r="A1187" s="290"/>
      <c r="B1187" s="290">
        <v>9</v>
      </c>
      <c r="C1187" s="290" t="s">
        <v>275</v>
      </c>
      <c r="D1187" s="290" t="s">
        <v>251</v>
      </c>
      <c r="E1187" s="637">
        <f>'9'!G69</f>
        <v>0</v>
      </c>
      <c r="F1187" s="248" t="str">
        <f>'9'!C$69</f>
        <v>Underwriter Discount</v>
      </c>
      <c r="G1187" s="260"/>
      <c r="I1187" s="292" t="s">
        <v>30</v>
      </c>
    </row>
    <row r="1188" spans="1:9" x14ac:dyDescent="0.25">
      <c r="A1188" s="290"/>
      <c r="B1188" s="290">
        <v>9</v>
      </c>
      <c r="C1188" s="290" t="s">
        <v>275</v>
      </c>
      <c r="D1188" s="290" t="s">
        <v>251</v>
      </c>
      <c r="E1188" s="637">
        <f>'9'!G70</f>
        <v>0</v>
      </c>
      <c r="F1188" s="248" t="str">
        <f>'9'!C$70</f>
        <v>Other:</v>
      </c>
      <c r="I1188" s="292" t="s">
        <v>30</v>
      </c>
    </row>
    <row r="1189" spans="1:9" x14ac:dyDescent="0.25">
      <c r="A1189" s="290"/>
      <c r="B1189" s="290">
        <v>9</v>
      </c>
      <c r="C1189" s="290" t="s">
        <v>275</v>
      </c>
      <c r="D1189" s="290" t="s">
        <v>251</v>
      </c>
      <c r="E1189" s="637">
        <f>'9'!G71</f>
        <v>0</v>
      </c>
      <c r="F1189" s="248" t="str">
        <f>'9'!C$71</f>
        <v>Subtotals</v>
      </c>
      <c r="I1189" s="292" t="s">
        <v>30</v>
      </c>
    </row>
    <row r="1190" spans="1:9" x14ac:dyDescent="0.25">
      <c r="A1190" s="290"/>
      <c r="B1190" s="290">
        <v>9</v>
      </c>
      <c r="C1190" s="290" t="s">
        <v>275</v>
      </c>
      <c r="D1190" t="s">
        <v>754</v>
      </c>
      <c r="E1190" s="637">
        <f>'9'!H59</f>
        <v>0</v>
      </c>
      <c r="F1190" s="248" t="str">
        <f>'9'!C$59</f>
        <v xml:space="preserve">Permanent Loan Origination Fee </v>
      </c>
      <c r="I1190" s="292" t="s">
        <v>30</v>
      </c>
    </row>
    <row r="1191" spans="1:9" x14ac:dyDescent="0.25">
      <c r="A1191" s="290"/>
      <c r="B1191" s="290">
        <v>9</v>
      </c>
      <c r="C1191" s="290" t="s">
        <v>275</v>
      </c>
      <c r="D1191" s="290" t="s">
        <v>754</v>
      </c>
      <c r="E1191" s="637">
        <f>'9'!H60</f>
        <v>0</v>
      </c>
      <c r="F1191" s="248" t="str">
        <f>'9'!C$60</f>
        <v>Bond Premium</v>
      </c>
      <c r="I1191" s="292" t="s">
        <v>30</v>
      </c>
    </row>
    <row r="1192" spans="1:9" x14ac:dyDescent="0.25">
      <c r="A1192" s="290"/>
      <c r="B1192" s="290">
        <v>9</v>
      </c>
      <c r="C1192" s="290" t="s">
        <v>275</v>
      </c>
      <c r="D1192" s="290" t="s">
        <v>754</v>
      </c>
      <c r="E1192" s="637">
        <f>'9'!H61</f>
        <v>0</v>
      </c>
      <c r="F1192" s="248" t="str">
        <f>'9'!C$61</f>
        <v xml:space="preserve">Credit Enhancement </v>
      </c>
      <c r="I1192" s="292" t="s">
        <v>30</v>
      </c>
    </row>
    <row r="1193" spans="1:9" x14ac:dyDescent="0.25">
      <c r="A1193" s="290"/>
      <c r="B1193" s="290">
        <v>9</v>
      </c>
      <c r="C1193" s="290" t="s">
        <v>275</v>
      </c>
      <c r="D1193" s="290" t="s">
        <v>754</v>
      </c>
      <c r="E1193" s="637">
        <f>'9'!H62</f>
        <v>0</v>
      </c>
      <c r="F1193" s="248" t="str">
        <f>'9'!C$62</f>
        <v>Permanent Loan Title &amp; Recording</v>
      </c>
      <c r="I1193" s="292" t="s">
        <v>30</v>
      </c>
    </row>
    <row r="1194" spans="1:9" x14ac:dyDescent="0.25">
      <c r="A1194" s="290"/>
      <c r="B1194" s="290">
        <v>9</v>
      </c>
      <c r="C1194" s="290" t="s">
        <v>275</v>
      </c>
      <c r="D1194" s="290" t="s">
        <v>754</v>
      </c>
      <c r="E1194" s="637">
        <f>'9'!H63</f>
        <v>0</v>
      </c>
      <c r="F1194" s="248" t="str">
        <f>'9'!C$63</f>
        <v>Counsels Fee</v>
      </c>
      <c r="G1194" s="260"/>
      <c r="I1194" s="292" t="s">
        <v>30</v>
      </c>
    </row>
    <row r="1195" spans="1:9" x14ac:dyDescent="0.25">
      <c r="A1195" s="290"/>
      <c r="B1195" s="290">
        <v>9</v>
      </c>
      <c r="C1195" s="290" t="s">
        <v>275</v>
      </c>
      <c r="D1195" s="290" t="s">
        <v>754</v>
      </c>
      <c r="E1195" s="637">
        <f>'9'!H64</f>
        <v>0</v>
      </c>
      <c r="F1195" s="260" t="str">
        <f>'9'!C$64</f>
        <v>Lenders Counsel Fee</v>
      </c>
      <c r="G1195" s="260"/>
      <c r="I1195" s="292" t="s">
        <v>30</v>
      </c>
    </row>
    <row r="1196" spans="1:9" x14ac:dyDescent="0.25">
      <c r="A1196" s="290"/>
      <c r="B1196" s="290">
        <v>9</v>
      </c>
      <c r="C1196" s="290" t="s">
        <v>275</v>
      </c>
      <c r="D1196" s="290" t="s">
        <v>754</v>
      </c>
      <c r="E1196" s="637">
        <f>'9'!H65</f>
        <v>0</v>
      </c>
      <c r="F1196" s="248" t="str">
        <f>'9'!C$65</f>
        <v>Appraisal Fees</v>
      </c>
      <c r="G1196" s="260"/>
      <c r="I1196" s="292" t="s">
        <v>30</v>
      </c>
    </row>
    <row r="1197" spans="1:9" x14ac:dyDescent="0.25">
      <c r="A1197" s="290"/>
      <c r="B1197" s="290">
        <v>9</v>
      </c>
      <c r="C1197" s="290" t="s">
        <v>275</v>
      </c>
      <c r="D1197" s="290" t="s">
        <v>754</v>
      </c>
      <c r="E1197" s="637">
        <f>'9'!H66</f>
        <v>0</v>
      </c>
      <c r="F1197" s="248" t="str">
        <f>'9'!C$66</f>
        <v xml:space="preserve">Credit Report </v>
      </c>
      <c r="G1197" s="260"/>
      <c r="I1197" s="292" t="s">
        <v>30</v>
      </c>
    </row>
    <row r="1198" spans="1:9" x14ac:dyDescent="0.25">
      <c r="A1198" s="290"/>
      <c r="B1198" s="290">
        <v>9</v>
      </c>
      <c r="C1198" s="290" t="s">
        <v>275</v>
      </c>
      <c r="D1198" s="290" t="s">
        <v>754</v>
      </c>
      <c r="E1198" s="637">
        <f>'9'!H67</f>
        <v>0</v>
      </c>
      <c r="F1198" s="248" t="str">
        <f>'9'!C$67</f>
        <v>Mortgage Broker Fees</v>
      </c>
      <c r="I1198" s="292" t="s">
        <v>30</v>
      </c>
    </row>
    <row r="1199" spans="1:9" x14ac:dyDescent="0.25">
      <c r="A1199" s="290"/>
      <c r="B1199" s="290">
        <v>9</v>
      </c>
      <c r="C1199" s="290" t="s">
        <v>275</v>
      </c>
      <c r="D1199" s="290" t="s">
        <v>754</v>
      </c>
      <c r="E1199" s="637">
        <f>'9'!H68</f>
        <v>0</v>
      </c>
      <c r="F1199" s="248" t="str">
        <f>'9'!C$68</f>
        <v>Permanent Loan Closing</v>
      </c>
      <c r="I1199" s="292" t="s">
        <v>30</v>
      </c>
    </row>
    <row r="1200" spans="1:9" x14ac:dyDescent="0.25">
      <c r="A1200" s="290"/>
      <c r="B1200" s="290">
        <v>9</v>
      </c>
      <c r="C1200" s="290" t="s">
        <v>275</v>
      </c>
      <c r="D1200" s="290" t="s">
        <v>754</v>
      </c>
      <c r="E1200" s="637">
        <f>'9'!H69</f>
        <v>0</v>
      </c>
      <c r="F1200" s="248" t="str">
        <f>'9'!C$69</f>
        <v>Underwriter Discount</v>
      </c>
      <c r="I1200" s="292" t="s">
        <v>30</v>
      </c>
    </row>
    <row r="1201" spans="1:9" x14ac:dyDescent="0.25">
      <c r="A1201" s="290"/>
      <c r="B1201" s="290">
        <v>9</v>
      </c>
      <c r="C1201" s="290" t="s">
        <v>275</v>
      </c>
      <c r="D1201" s="290" t="s">
        <v>754</v>
      </c>
      <c r="E1201" s="637">
        <f>'9'!H70</f>
        <v>0</v>
      </c>
      <c r="F1201" s="248" t="str">
        <f>'9'!C$70</f>
        <v>Other:</v>
      </c>
      <c r="I1201" s="292" t="s">
        <v>30</v>
      </c>
    </row>
    <row r="1202" spans="1:9" x14ac:dyDescent="0.25">
      <c r="A1202" s="290"/>
      <c r="B1202" s="290">
        <v>9</v>
      </c>
      <c r="C1202" s="290" t="s">
        <v>275</v>
      </c>
      <c r="D1202" s="290" t="s">
        <v>754</v>
      </c>
      <c r="E1202" s="637">
        <f>'9'!H71</f>
        <v>0</v>
      </c>
      <c r="F1202" s="248" t="str">
        <f>'9'!C$71</f>
        <v>Subtotals</v>
      </c>
      <c r="I1202" s="292" t="s">
        <v>30</v>
      </c>
    </row>
    <row r="1203" spans="1:9" s="290" customFormat="1" x14ac:dyDescent="0.25">
      <c r="B1203" s="290">
        <v>9</v>
      </c>
      <c r="C1203" s="290" t="s">
        <v>297</v>
      </c>
      <c r="D1203" s="290" t="s">
        <v>1419</v>
      </c>
      <c r="E1203" s="637">
        <f>'9'!D83</f>
        <v>0</v>
      </c>
      <c r="F1203" s="248" t="s">
        <v>871</v>
      </c>
      <c r="G1203" s="248"/>
      <c r="I1203" s="292"/>
    </row>
    <row r="1204" spans="1:9" x14ac:dyDescent="0.25">
      <c r="A1204" s="290"/>
      <c r="B1204" s="290">
        <v>9</v>
      </c>
      <c r="C1204" t="s">
        <v>297</v>
      </c>
      <c r="D1204" s="290" t="s">
        <v>783</v>
      </c>
      <c r="E1204" s="637">
        <f>'9'!E73</f>
        <v>0</v>
      </c>
      <c r="F1204" s="248" t="str">
        <f>'9'!C$73</f>
        <v>Feasibility Study</v>
      </c>
      <c r="I1204" s="292" t="s">
        <v>30</v>
      </c>
    </row>
    <row r="1205" spans="1:9" x14ac:dyDescent="0.25">
      <c r="A1205" s="290"/>
      <c r="B1205" s="290">
        <v>9</v>
      </c>
      <c r="C1205" s="290" t="s">
        <v>297</v>
      </c>
      <c r="D1205" s="290" t="s">
        <v>783</v>
      </c>
      <c r="E1205" s="637">
        <f>'9'!E74</f>
        <v>0</v>
      </c>
      <c r="F1205" s="248" t="str">
        <f>'9'!C$74</f>
        <v>Environmental Study (9-A)</v>
      </c>
      <c r="I1205" s="292" t="s">
        <v>30</v>
      </c>
    </row>
    <row r="1206" spans="1:9" x14ac:dyDescent="0.25">
      <c r="A1206" s="290"/>
      <c r="B1206" s="290">
        <v>9</v>
      </c>
      <c r="C1206" s="290" t="s">
        <v>297</v>
      </c>
      <c r="D1206" s="290" t="s">
        <v>783</v>
      </c>
      <c r="E1206" s="637">
        <f>'9'!E75</f>
        <v>0</v>
      </c>
      <c r="F1206" s="248" t="str">
        <f>'9'!C$75</f>
        <v>Market Study</v>
      </c>
      <c r="I1206" s="292" t="s">
        <v>30</v>
      </c>
    </row>
    <row r="1207" spans="1:9" x14ac:dyDescent="0.25">
      <c r="A1207" s="290"/>
      <c r="B1207" s="290">
        <v>9</v>
      </c>
      <c r="C1207" s="290" t="s">
        <v>297</v>
      </c>
      <c r="D1207" s="290" t="s">
        <v>783</v>
      </c>
      <c r="E1207" s="637">
        <f>'9'!E76</f>
        <v>0</v>
      </c>
      <c r="F1207" s="248" t="str">
        <f>'9'!C$76</f>
        <v>Tax Credit Fees</v>
      </c>
      <c r="I1207" s="292" t="s">
        <v>30</v>
      </c>
    </row>
    <row r="1208" spans="1:9" x14ac:dyDescent="0.25">
      <c r="A1208" s="290"/>
      <c r="B1208" s="290">
        <v>9</v>
      </c>
      <c r="C1208" s="290" t="s">
        <v>297</v>
      </c>
      <c r="D1208" s="290" t="s">
        <v>783</v>
      </c>
      <c r="E1208" s="637">
        <f>'9'!E77</f>
        <v>0</v>
      </c>
      <c r="F1208" s="248" t="str">
        <f>'9'!C$77</f>
        <v>Compliance Fees</v>
      </c>
      <c r="I1208" s="292" t="s">
        <v>30</v>
      </c>
    </row>
    <row r="1209" spans="1:9" x14ac:dyDescent="0.25">
      <c r="A1209" s="290"/>
      <c r="B1209" s="290">
        <v>9</v>
      </c>
      <c r="C1209" s="290" t="s">
        <v>297</v>
      </c>
      <c r="D1209" s="290" t="s">
        <v>783</v>
      </c>
      <c r="E1209" s="637">
        <f>'9'!E78</f>
        <v>0</v>
      </c>
      <c r="F1209" s="248" t="str">
        <f>'9'!C$78</f>
        <v>Cost Certification</v>
      </c>
      <c r="I1209" s="292" t="s">
        <v>30</v>
      </c>
    </row>
    <row r="1210" spans="1:9" x14ac:dyDescent="0.25">
      <c r="A1210" s="290"/>
      <c r="B1210" s="290">
        <v>9</v>
      </c>
      <c r="C1210" s="290" t="s">
        <v>297</v>
      </c>
      <c r="D1210" s="290" t="s">
        <v>783</v>
      </c>
      <c r="E1210" s="637">
        <f>'9'!E79</f>
        <v>0</v>
      </c>
      <c r="F1210" s="248" t="str">
        <f>'9'!C$79</f>
        <v>Tenant Relocation Costs</v>
      </c>
      <c r="I1210" s="292" t="s">
        <v>30</v>
      </c>
    </row>
    <row r="1211" spans="1:9" x14ac:dyDescent="0.25">
      <c r="A1211" s="290"/>
      <c r="B1211" s="290">
        <v>9</v>
      </c>
      <c r="C1211" s="290" t="s">
        <v>297</v>
      </c>
      <c r="D1211" s="290" t="s">
        <v>783</v>
      </c>
      <c r="E1211" s="637">
        <f>'9'!E80</f>
        <v>0</v>
      </c>
      <c r="F1211" s="248" t="str">
        <f>'9'!C$80</f>
        <v>Soil Testing</v>
      </c>
      <c r="G1211" s="260"/>
      <c r="I1211" s="292" t="s">
        <v>30</v>
      </c>
    </row>
    <row r="1212" spans="1:9" x14ac:dyDescent="0.25">
      <c r="A1212" s="290"/>
      <c r="B1212" s="290">
        <v>9</v>
      </c>
      <c r="C1212" s="290" t="s">
        <v>297</v>
      </c>
      <c r="D1212" s="290" t="s">
        <v>783</v>
      </c>
      <c r="E1212" s="637">
        <f>'9'!E81</f>
        <v>0</v>
      </c>
      <c r="F1212" s="248" t="str">
        <f>'9'!C$81</f>
        <v>Physical Needs Assessment</v>
      </c>
      <c r="G1212" s="260"/>
      <c r="I1212" s="292" t="s">
        <v>30</v>
      </c>
    </row>
    <row r="1213" spans="1:9" x14ac:dyDescent="0.25">
      <c r="A1213" s="290"/>
      <c r="B1213" s="290">
        <v>9</v>
      </c>
      <c r="C1213" s="290" t="s">
        <v>297</v>
      </c>
      <c r="D1213" s="290" t="s">
        <v>783</v>
      </c>
      <c r="E1213" s="637">
        <f>'9'!E82</f>
        <v>0</v>
      </c>
      <c r="F1213" s="248" t="str">
        <f>'9'!C$82</f>
        <v>Marketing</v>
      </c>
      <c r="G1213" s="260"/>
      <c r="I1213" s="292" t="s">
        <v>30</v>
      </c>
    </row>
    <row r="1214" spans="1:9" x14ac:dyDescent="0.25">
      <c r="A1214" s="290"/>
      <c r="B1214" s="290">
        <v>9</v>
      </c>
      <c r="C1214" s="290" t="s">
        <v>297</v>
      </c>
      <c r="D1214" s="290" t="s">
        <v>783</v>
      </c>
      <c r="E1214" s="637">
        <f>'9'!E83</f>
        <v>0</v>
      </c>
      <c r="F1214" s="248" t="str">
        <f>'9'!C$83</f>
        <v>Other:</v>
      </c>
      <c r="I1214" s="292" t="s">
        <v>30</v>
      </c>
    </row>
    <row r="1215" spans="1:9" x14ac:dyDescent="0.25">
      <c r="A1215" s="290"/>
      <c r="B1215" s="290">
        <v>9</v>
      </c>
      <c r="C1215" s="290" t="s">
        <v>297</v>
      </c>
      <c r="D1215" s="290" t="s">
        <v>783</v>
      </c>
      <c r="E1215" s="637">
        <f>'9'!E84</f>
        <v>0</v>
      </c>
      <c r="F1215" s="248" t="str">
        <f>'9'!C$84</f>
        <v>Subtotals</v>
      </c>
      <c r="I1215" s="292" t="s">
        <v>30</v>
      </c>
    </row>
    <row r="1216" spans="1:9" x14ac:dyDescent="0.25">
      <c r="A1216" s="290"/>
      <c r="B1216" s="290">
        <v>9</v>
      </c>
      <c r="C1216" s="290" t="s">
        <v>297</v>
      </c>
      <c r="D1216" s="290" t="s">
        <v>273</v>
      </c>
      <c r="E1216" s="637">
        <f>'9'!F73</f>
        <v>0</v>
      </c>
      <c r="F1216" s="248" t="str">
        <f>'9'!C$73</f>
        <v>Feasibility Study</v>
      </c>
      <c r="I1216" s="292" t="s">
        <v>30</v>
      </c>
    </row>
    <row r="1217" spans="1:14" x14ac:dyDescent="0.25">
      <c r="A1217" s="290"/>
      <c r="B1217" s="290">
        <v>9</v>
      </c>
      <c r="C1217" s="290" t="s">
        <v>297</v>
      </c>
      <c r="D1217" s="290" t="s">
        <v>273</v>
      </c>
      <c r="E1217" s="637">
        <f>'9'!F74</f>
        <v>0</v>
      </c>
      <c r="F1217" s="248" t="str">
        <f>'9'!C$74</f>
        <v>Environmental Study (9-A)</v>
      </c>
      <c r="I1217" s="292" t="s">
        <v>30</v>
      </c>
    </row>
    <row r="1218" spans="1:14" x14ac:dyDescent="0.25">
      <c r="A1218" s="290"/>
      <c r="B1218" s="290">
        <v>9</v>
      </c>
      <c r="C1218" s="290" t="s">
        <v>297</v>
      </c>
      <c r="D1218" s="290" t="s">
        <v>273</v>
      </c>
      <c r="E1218" s="637">
        <f>'9'!F75</f>
        <v>0</v>
      </c>
      <c r="F1218" s="248" t="str">
        <f>'9'!C$75</f>
        <v>Market Study</v>
      </c>
      <c r="I1218" s="292" t="s">
        <v>30</v>
      </c>
    </row>
    <row r="1219" spans="1:14" x14ac:dyDescent="0.25">
      <c r="A1219" s="290"/>
      <c r="B1219" s="290">
        <v>9</v>
      </c>
      <c r="C1219" s="290" t="s">
        <v>297</v>
      </c>
      <c r="D1219" s="290" t="s">
        <v>273</v>
      </c>
      <c r="E1219" s="637">
        <f>'9'!F76</f>
        <v>0</v>
      </c>
      <c r="F1219" s="248" t="str">
        <f>'9'!C$76</f>
        <v>Tax Credit Fees</v>
      </c>
      <c r="I1219" s="292" t="s">
        <v>30</v>
      </c>
    </row>
    <row r="1220" spans="1:14" x14ac:dyDescent="0.25">
      <c r="A1220" s="290"/>
      <c r="B1220" s="290">
        <v>9</v>
      </c>
      <c r="C1220" s="290" t="s">
        <v>297</v>
      </c>
      <c r="D1220" s="290" t="s">
        <v>273</v>
      </c>
      <c r="E1220" s="637">
        <f>'9'!F77</f>
        <v>0</v>
      </c>
      <c r="F1220" s="248" t="str">
        <f>'9'!C$77</f>
        <v>Compliance Fees</v>
      </c>
      <c r="I1220" s="292" t="s">
        <v>30</v>
      </c>
    </row>
    <row r="1221" spans="1:14" x14ac:dyDescent="0.25">
      <c r="A1221" s="290"/>
      <c r="B1221" s="290">
        <v>9</v>
      </c>
      <c r="C1221" s="290" t="s">
        <v>297</v>
      </c>
      <c r="D1221" s="290" t="s">
        <v>273</v>
      </c>
      <c r="E1221" s="637">
        <f>'9'!F78</f>
        <v>0</v>
      </c>
      <c r="F1221" s="248" t="str">
        <f>'9'!C$78</f>
        <v>Cost Certification</v>
      </c>
      <c r="I1221" s="292" t="s">
        <v>30</v>
      </c>
      <c r="N1221" t="s">
        <v>1422</v>
      </c>
    </row>
    <row r="1222" spans="1:14" x14ac:dyDescent="0.25">
      <c r="A1222" s="290"/>
      <c r="B1222" s="290">
        <v>9</v>
      </c>
      <c r="C1222" s="290" t="s">
        <v>297</v>
      </c>
      <c r="D1222" s="290" t="s">
        <v>273</v>
      </c>
      <c r="E1222" s="637">
        <f>'9'!F79</f>
        <v>0</v>
      </c>
      <c r="F1222" s="248" t="str">
        <f>'9'!C$79</f>
        <v>Tenant Relocation Costs</v>
      </c>
      <c r="I1222" s="292" t="s">
        <v>30</v>
      </c>
    </row>
    <row r="1223" spans="1:14" x14ac:dyDescent="0.25">
      <c r="A1223" s="290"/>
      <c r="B1223" s="290">
        <v>9</v>
      </c>
      <c r="C1223" s="290" t="s">
        <v>297</v>
      </c>
      <c r="D1223" s="290" t="s">
        <v>273</v>
      </c>
      <c r="E1223" s="637">
        <f>'9'!F80</f>
        <v>0</v>
      </c>
      <c r="F1223" s="248" t="str">
        <f>'9'!C$80</f>
        <v>Soil Testing</v>
      </c>
      <c r="I1223" s="292" t="s">
        <v>30</v>
      </c>
    </row>
    <row r="1224" spans="1:14" x14ac:dyDescent="0.25">
      <c r="A1224" s="290"/>
      <c r="B1224" s="290">
        <v>9</v>
      </c>
      <c r="C1224" s="290" t="s">
        <v>297</v>
      </c>
      <c r="D1224" s="290" t="s">
        <v>273</v>
      </c>
      <c r="E1224" s="637">
        <f>'9'!F81</f>
        <v>0</v>
      </c>
      <c r="F1224" s="248" t="str">
        <f>'9'!C$81</f>
        <v>Physical Needs Assessment</v>
      </c>
      <c r="I1224" s="292" t="s">
        <v>30</v>
      </c>
    </row>
    <row r="1225" spans="1:14" x14ac:dyDescent="0.25">
      <c r="A1225" s="290"/>
      <c r="B1225" s="290">
        <v>9</v>
      </c>
      <c r="C1225" s="290" t="s">
        <v>297</v>
      </c>
      <c r="D1225" s="290" t="s">
        <v>273</v>
      </c>
      <c r="E1225" s="637">
        <f>'9'!F82</f>
        <v>0</v>
      </c>
      <c r="F1225" s="248" t="str">
        <f>'9'!C$82</f>
        <v>Marketing</v>
      </c>
      <c r="G1225" s="260"/>
      <c r="I1225" s="292" t="s">
        <v>30</v>
      </c>
    </row>
    <row r="1226" spans="1:14" x14ac:dyDescent="0.25">
      <c r="A1226" s="290"/>
      <c r="B1226" s="290">
        <v>9</v>
      </c>
      <c r="C1226" s="290" t="s">
        <v>297</v>
      </c>
      <c r="D1226" s="290" t="s">
        <v>273</v>
      </c>
      <c r="E1226" s="637">
        <f>'9'!F83</f>
        <v>0</v>
      </c>
      <c r="F1226" s="248" t="str">
        <f>'9'!C$83</f>
        <v>Other:</v>
      </c>
      <c r="G1226" s="260"/>
      <c r="I1226" s="292" t="s">
        <v>30</v>
      </c>
    </row>
    <row r="1227" spans="1:14" x14ac:dyDescent="0.25">
      <c r="A1227" s="290"/>
      <c r="B1227" s="290">
        <v>9</v>
      </c>
      <c r="C1227" s="290" t="s">
        <v>297</v>
      </c>
      <c r="D1227" s="290" t="s">
        <v>273</v>
      </c>
      <c r="E1227" s="637">
        <f>'9'!F84</f>
        <v>0</v>
      </c>
      <c r="F1227" s="248" t="str">
        <f>'9'!C$84</f>
        <v>Subtotals</v>
      </c>
      <c r="G1227" s="260"/>
      <c r="I1227" s="292" t="s">
        <v>30</v>
      </c>
    </row>
    <row r="1228" spans="1:14" x14ac:dyDescent="0.25">
      <c r="A1228" s="290"/>
      <c r="B1228" s="290">
        <v>9</v>
      </c>
      <c r="C1228" s="290" t="s">
        <v>297</v>
      </c>
      <c r="D1228" s="290" t="s">
        <v>251</v>
      </c>
      <c r="E1228" s="637">
        <f>'9'!G73</f>
        <v>0</v>
      </c>
      <c r="F1228" s="248" t="str">
        <f>'9'!C$73</f>
        <v>Feasibility Study</v>
      </c>
      <c r="I1228" s="292" t="s">
        <v>30</v>
      </c>
    </row>
    <row r="1229" spans="1:14" x14ac:dyDescent="0.25">
      <c r="A1229" s="290"/>
      <c r="B1229" s="290">
        <v>9</v>
      </c>
      <c r="C1229" s="290" t="s">
        <v>297</v>
      </c>
      <c r="D1229" s="290" t="s">
        <v>251</v>
      </c>
      <c r="E1229" s="637">
        <f>'9'!G74</f>
        <v>0</v>
      </c>
      <c r="F1229" s="248" t="str">
        <f>'9'!C$74</f>
        <v>Environmental Study (9-A)</v>
      </c>
      <c r="I1229" s="292" t="s">
        <v>30</v>
      </c>
    </row>
    <row r="1230" spans="1:14" x14ac:dyDescent="0.25">
      <c r="A1230" s="290"/>
      <c r="B1230" s="290">
        <v>9</v>
      </c>
      <c r="C1230" s="290" t="s">
        <v>297</v>
      </c>
      <c r="D1230" s="290" t="s">
        <v>251</v>
      </c>
      <c r="E1230" s="637">
        <f>'9'!G75</f>
        <v>0</v>
      </c>
      <c r="F1230" s="248" t="str">
        <f>'9'!C$75</f>
        <v>Market Study</v>
      </c>
      <c r="I1230" s="292" t="s">
        <v>30</v>
      </c>
    </row>
    <row r="1231" spans="1:14" x14ac:dyDescent="0.25">
      <c r="A1231" s="290"/>
      <c r="B1231" s="290">
        <v>9</v>
      </c>
      <c r="C1231" s="290" t="s">
        <v>297</v>
      </c>
      <c r="D1231" s="290" t="s">
        <v>251</v>
      </c>
      <c r="E1231" s="637">
        <f>'9'!G76</f>
        <v>0</v>
      </c>
      <c r="F1231" s="248" t="str">
        <f>'9'!C$76</f>
        <v>Tax Credit Fees</v>
      </c>
      <c r="I1231" s="292" t="s">
        <v>30</v>
      </c>
    </row>
    <row r="1232" spans="1:14" x14ac:dyDescent="0.25">
      <c r="A1232" s="290"/>
      <c r="B1232" s="290">
        <v>9</v>
      </c>
      <c r="C1232" s="290" t="s">
        <v>297</v>
      </c>
      <c r="D1232" s="290" t="s">
        <v>251</v>
      </c>
      <c r="E1232" s="637">
        <f>'9'!G77</f>
        <v>0</v>
      </c>
      <c r="F1232" s="248" t="str">
        <f>'9'!C$77</f>
        <v>Compliance Fees</v>
      </c>
      <c r="I1232" s="292" t="s">
        <v>30</v>
      </c>
    </row>
    <row r="1233" spans="1:9" x14ac:dyDescent="0.25">
      <c r="A1233" s="290"/>
      <c r="B1233" s="290">
        <v>9</v>
      </c>
      <c r="C1233" s="290" t="s">
        <v>297</v>
      </c>
      <c r="D1233" s="290" t="s">
        <v>251</v>
      </c>
      <c r="E1233" s="637">
        <f>'9'!G78</f>
        <v>0</v>
      </c>
      <c r="F1233" s="248" t="str">
        <f>'9'!C$78</f>
        <v>Cost Certification</v>
      </c>
      <c r="I1233" s="292" t="s">
        <v>30</v>
      </c>
    </row>
    <row r="1234" spans="1:9" x14ac:dyDescent="0.25">
      <c r="A1234" s="290"/>
      <c r="B1234" s="290">
        <v>9</v>
      </c>
      <c r="C1234" s="290" t="s">
        <v>297</v>
      </c>
      <c r="D1234" s="290" t="s">
        <v>251</v>
      </c>
      <c r="E1234" s="637">
        <f>'9'!G79</f>
        <v>0</v>
      </c>
      <c r="F1234" s="248" t="str">
        <f>'9'!C$79</f>
        <v>Tenant Relocation Costs</v>
      </c>
      <c r="G1234" s="260"/>
      <c r="I1234" s="292" t="s">
        <v>30</v>
      </c>
    </row>
    <row r="1235" spans="1:9" x14ac:dyDescent="0.25">
      <c r="A1235" s="290"/>
      <c r="B1235" s="290">
        <v>9</v>
      </c>
      <c r="C1235" s="290" t="s">
        <v>297</v>
      </c>
      <c r="D1235" s="290" t="s">
        <v>251</v>
      </c>
      <c r="E1235" s="637">
        <f>'9'!G80</f>
        <v>0</v>
      </c>
      <c r="F1235" s="248" t="str">
        <f>'9'!C$80</f>
        <v>Soil Testing</v>
      </c>
      <c r="I1235" s="292" t="s">
        <v>30</v>
      </c>
    </row>
    <row r="1236" spans="1:9" s="290" customFormat="1" x14ac:dyDescent="0.25">
      <c r="B1236" s="290">
        <v>9</v>
      </c>
      <c r="C1236" s="290" t="s">
        <v>297</v>
      </c>
      <c r="D1236" s="290" t="s">
        <v>251</v>
      </c>
      <c r="E1236" s="637">
        <f>'9'!G81</f>
        <v>0</v>
      </c>
      <c r="F1236" s="248" t="str">
        <f>'9'!C$81</f>
        <v>Physical Needs Assessment</v>
      </c>
      <c r="G1236" s="248"/>
      <c r="I1236" s="292"/>
    </row>
    <row r="1237" spans="1:9" s="290" customFormat="1" x14ac:dyDescent="0.25">
      <c r="B1237" s="290">
        <v>9</v>
      </c>
      <c r="C1237" s="290" t="s">
        <v>297</v>
      </c>
      <c r="D1237" s="290" t="s">
        <v>251</v>
      </c>
      <c r="E1237" s="637">
        <f>'9'!G82</f>
        <v>0</v>
      </c>
      <c r="F1237" s="248" t="str">
        <f>'9'!C$82</f>
        <v>Marketing</v>
      </c>
      <c r="G1237" s="248"/>
      <c r="I1237" s="292"/>
    </row>
    <row r="1238" spans="1:9" s="290" customFormat="1" x14ac:dyDescent="0.25">
      <c r="B1238" s="290">
        <v>9</v>
      </c>
      <c r="C1238" s="290" t="s">
        <v>297</v>
      </c>
      <c r="D1238" s="290" t="s">
        <v>251</v>
      </c>
      <c r="E1238" s="637">
        <f>'9'!G83</f>
        <v>0</v>
      </c>
      <c r="F1238" s="248" t="str">
        <f>'9'!C$83</f>
        <v>Other:</v>
      </c>
      <c r="G1238" s="248"/>
      <c r="I1238" s="292"/>
    </row>
    <row r="1239" spans="1:9" s="290" customFormat="1" x14ac:dyDescent="0.25">
      <c r="B1239" s="290">
        <v>9</v>
      </c>
      <c r="C1239" s="290" t="s">
        <v>297</v>
      </c>
      <c r="D1239" s="290" t="s">
        <v>251</v>
      </c>
      <c r="E1239" s="637">
        <f>'9'!G84</f>
        <v>0</v>
      </c>
      <c r="F1239" s="248" t="str">
        <f>'9'!C$84</f>
        <v>Subtotals</v>
      </c>
      <c r="G1239" s="248"/>
      <c r="I1239" s="292"/>
    </row>
    <row r="1240" spans="1:9" s="290" customFormat="1" x14ac:dyDescent="0.25">
      <c r="B1240" s="290">
        <v>9</v>
      </c>
      <c r="C1240" s="290" t="s">
        <v>297</v>
      </c>
      <c r="D1240" s="290" t="s">
        <v>754</v>
      </c>
      <c r="E1240" s="637">
        <f>'9'!H73</f>
        <v>0</v>
      </c>
      <c r="F1240" s="248" t="str">
        <f>'9'!C$73</f>
        <v>Feasibility Study</v>
      </c>
      <c r="G1240" s="248"/>
      <c r="I1240" s="292"/>
    </row>
    <row r="1241" spans="1:9" s="290" customFormat="1" x14ac:dyDescent="0.25">
      <c r="B1241" s="290">
        <v>9</v>
      </c>
      <c r="C1241" s="290" t="s">
        <v>297</v>
      </c>
      <c r="D1241" s="290" t="s">
        <v>754</v>
      </c>
      <c r="E1241" s="637">
        <f>'9'!H74</f>
        <v>0</v>
      </c>
      <c r="F1241" s="248" t="str">
        <f>'9'!C$74</f>
        <v>Environmental Study (9-A)</v>
      </c>
      <c r="G1241" s="248"/>
      <c r="I1241" s="292"/>
    </row>
    <row r="1242" spans="1:9" s="290" customFormat="1" x14ac:dyDescent="0.25">
      <c r="B1242" s="290">
        <v>9</v>
      </c>
      <c r="C1242" s="290" t="s">
        <v>297</v>
      </c>
      <c r="D1242" s="290" t="s">
        <v>754</v>
      </c>
      <c r="E1242" s="637">
        <f>'9'!H75</f>
        <v>0</v>
      </c>
      <c r="F1242" s="248" t="str">
        <f>'9'!C$75</f>
        <v>Market Study</v>
      </c>
      <c r="G1242" s="248"/>
      <c r="I1242" s="292"/>
    </row>
    <row r="1243" spans="1:9" s="290" customFormat="1" x14ac:dyDescent="0.25">
      <c r="B1243" s="290">
        <v>9</v>
      </c>
      <c r="C1243" s="290" t="s">
        <v>297</v>
      </c>
      <c r="D1243" s="290" t="s">
        <v>754</v>
      </c>
      <c r="E1243" s="637">
        <f>'9'!H76</f>
        <v>0</v>
      </c>
      <c r="F1243" s="248" t="str">
        <f>'9'!C$76</f>
        <v>Tax Credit Fees</v>
      </c>
      <c r="G1243" s="248"/>
      <c r="I1243" s="292"/>
    </row>
    <row r="1244" spans="1:9" s="290" customFormat="1" x14ac:dyDescent="0.25">
      <c r="B1244" s="290">
        <v>9</v>
      </c>
      <c r="C1244" s="290" t="s">
        <v>297</v>
      </c>
      <c r="D1244" s="290" t="s">
        <v>754</v>
      </c>
      <c r="E1244" s="637">
        <f>'9'!H77</f>
        <v>0</v>
      </c>
      <c r="F1244" s="248" t="str">
        <f>'9'!C$77</f>
        <v>Compliance Fees</v>
      </c>
      <c r="G1244" s="248"/>
      <c r="I1244" s="292"/>
    </row>
    <row r="1245" spans="1:9" s="290" customFormat="1" x14ac:dyDescent="0.25">
      <c r="B1245" s="290">
        <v>9</v>
      </c>
      <c r="C1245" s="290" t="s">
        <v>297</v>
      </c>
      <c r="D1245" s="290" t="s">
        <v>754</v>
      </c>
      <c r="E1245" s="637">
        <f>'9'!H78</f>
        <v>0</v>
      </c>
      <c r="F1245" s="248" t="str">
        <f>'9'!C$78</f>
        <v>Cost Certification</v>
      </c>
      <c r="G1245" s="248"/>
      <c r="I1245" s="292"/>
    </row>
    <row r="1246" spans="1:9" s="290" customFormat="1" x14ac:dyDescent="0.25">
      <c r="B1246" s="290">
        <v>9</v>
      </c>
      <c r="C1246" s="290" t="s">
        <v>297</v>
      </c>
      <c r="D1246" s="290" t="s">
        <v>754</v>
      </c>
      <c r="E1246" s="637">
        <f>'9'!H79</f>
        <v>0</v>
      </c>
      <c r="F1246" s="248" t="str">
        <f>'9'!C$79</f>
        <v>Tenant Relocation Costs</v>
      </c>
      <c r="G1246" s="248"/>
      <c r="I1246" s="292"/>
    </row>
    <row r="1247" spans="1:9" s="290" customFormat="1" x14ac:dyDescent="0.25">
      <c r="B1247" s="290">
        <v>9</v>
      </c>
      <c r="C1247" s="290" t="s">
        <v>297</v>
      </c>
      <c r="D1247" s="290" t="s">
        <v>754</v>
      </c>
      <c r="E1247" s="637">
        <f>'9'!H80</f>
        <v>0</v>
      </c>
      <c r="F1247" s="248" t="str">
        <f>'9'!C$80</f>
        <v>Soil Testing</v>
      </c>
      <c r="G1247" s="248"/>
      <c r="I1247" s="292"/>
    </row>
    <row r="1248" spans="1:9" s="290" customFormat="1" x14ac:dyDescent="0.25">
      <c r="B1248" s="290">
        <v>9</v>
      </c>
      <c r="C1248" s="290" t="s">
        <v>297</v>
      </c>
      <c r="D1248" s="290" t="s">
        <v>754</v>
      </c>
      <c r="E1248" s="637">
        <f>'9'!H81</f>
        <v>0</v>
      </c>
      <c r="F1248" s="248" t="str">
        <f>'9'!C$81</f>
        <v>Physical Needs Assessment</v>
      </c>
      <c r="G1248" s="248"/>
      <c r="I1248" s="292"/>
    </row>
    <row r="1249" spans="2:9" s="290" customFormat="1" x14ac:dyDescent="0.25">
      <c r="B1249" s="290">
        <v>9</v>
      </c>
      <c r="C1249" s="290" t="s">
        <v>297</v>
      </c>
      <c r="D1249" s="290" t="s">
        <v>754</v>
      </c>
      <c r="E1249" s="637">
        <f>'9'!H82</f>
        <v>0</v>
      </c>
      <c r="F1249" s="248" t="str">
        <f>'9'!C$82</f>
        <v>Marketing</v>
      </c>
      <c r="G1249" s="248"/>
      <c r="I1249" s="292"/>
    </row>
    <row r="1250" spans="2:9" s="290" customFormat="1" x14ac:dyDescent="0.25">
      <c r="B1250" s="290">
        <v>9</v>
      </c>
      <c r="C1250" s="290" t="s">
        <v>297</v>
      </c>
      <c r="D1250" s="290" t="s">
        <v>754</v>
      </c>
      <c r="E1250" s="637">
        <f>'9'!H83</f>
        <v>0</v>
      </c>
      <c r="F1250" s="248" t="str">
        <f>'9'!C$83</f>
        <v>Other:</v>
      </c>
      <c r="G1250" s="248"/>
      <c r="I1250" s="292"/>
    </row>
    <row r="1251" spans="2:9" s="290" customFormat="1" x14ac:dyDescent="0.25">
      <c r="B1251" s="290">
        <v>9</v>
      </c>
      <c r="C1251" s="290" t="s">
        <v>297</v>
      </c>
      <c r="D1251" s="290" t="s">
        <v>754</v>
      </c>
      <c r="E1251" s="637">
        <f>'9'!H84</f>
        <v>0</v>
      </c>
      <c r="F1251" s="248" t="str">
        <f>'9'!C$84</f>
        <v>Subtotals</v>
      </c>
      <c r="G1251" s="248"/>
      <c r="I1251" s="292"/>
    </row>
    <row r="1252" spans="2:9" s="290" customFormat="1" x14ac:dyDescent="0.25">
      <c r="E1252" s="617"/>
      <c r="F1252" s="248"/>
      <c r="G1252" s="248"/>
      <c r="I1252" s="292"/>
    </row>
    <row r="1253" spans="2:9" s="290" customFormat="1" x14ac:dyDescent="0.25">
      <c r="E1253" s="617"/>
      <c r="F1253" s="248"/>
      <c r="G1253" s="248"/>
      <c r="I1253" s="292"/>
    </row>
    <row r="1254" spans="2:9" s="290" customFormat="1" x14ac:dyDescent="0.25">
      <c r="E1254" s="617"/>
      <c r="F1254" s="248"/>
      <c r="G1254" s="248"/>
      <c r="I1254" s="292"/>
    </row>
    <row r="1255" spans="2:9" s="290" customFormat="1" x14ac:dyDescent="0.25">
      <c r="E1255" s="617"/>
      <c r="F1255" s="248"/>
      <c r="G1255" s="248"/>
      <c r="I1255" s="292"/>
    </row>
    <row r="1256" spans="2:9" s="290" customFormat="1" x14ac:dyDescent="0.25">
      <c r="E1256" s="617"/>
      <c r="F1256" s="248"/>
      <c r="G1256" s="248"/>
      <c r="I1256" s="292"/>
    </row>
    <row r="1257" spans="2:9" s="290" customFormat="1" x14ac:dyDescent="0.25">
      <c r="E1257" s="617"/>
      <c r="F1257" s="248"/>
      <c r="G1257" s="248"/>
      <c r="I1257" s="292"/>
    </row>
    <row r="1258" spans="2:9" s="290" customFormat="1" x14ac:dyDescent="0.25">
      <c r="E1258" s="617"/>
      <c r="F1258" s="248"/>
      <c r="G1258" s="248"/>
      <c r="I1258" s="292"/>
    </row>
    <row r="1259" spans="2:9" s="290" customFormat="1" x14ac:dyDescent="0.25">
      <c r="E1259" s="617"/>
      <c r="F1259" s="248"/>
      <c r="G1259" s="248"/>
      <c r="I1259" s="292"/>
    </row>
    <row r="1260" spans="2:9" s="290" customFormat="1" x14ac:dyDescent="0.25">
      <c r="E1260" s="617"/>
      <c r="F1260" s="248"/>
      <c r="G1260" s="248"/>
      <c r="I1260" s="292"/>
    </row>
    <row r="1261" spans="2:9" s="290" customFormat="1" x14ac:dyDescent="0.25">
      <c r="E1261" s="617"/>
      <c r="F1261" s="248"/>
      <c r="G1261" s="248"/>
      <c r="I1261" s="292"/>
    </row>
    <row r="1262" spans="2:9" s="290" customFormat="1" x14ac:dyDescent="0.25">
      <c r="E1262" s="617"/>
      <c r="F1262" s="248"/>
      <c r="G1262" s="248"/>
      <c r="I1262" s="292"/>
    </row>
    <row r="1263" spans="2:9" s="290" customFormat="1" x14ac:dyDescent="0.25">
      <c r="E1263" s="617"/>
      <c r="F1263" s="248"/>
      <c r="G1263" s="248"/>
      <c r="I1263" s="292"/>
    </row>
    <row r="1264" spans="2:9" s="290" customFormat="1" x14ac:dyDescent="0.25">
      <c r="E1264" s="617"/>
      <c r="F1264" s="248"/>
      <c r="G1264" s="248"/>
      <c r="I1264" s="292"/>
    </row>
    <row r="1265" spans="5:9" s="290" customFormat="1" x14ac:dyDescent="0.25">
      <c r="E1265" s="617"/>
      <c r="F1265" s="248"/>
      <c r="G1265" s="248"/>
      <c r="I1265" s="292"/>
    </row>
    <row r="1266" spans="5:9" s="290" customFormat="1" x14ac:dyDescent="0.25">
      <c r="E1266" s="617"/>
      <c r="F1266" s="248"/>
      <c r="G1266" s="248"/>
      <c r="I1266" s="292"/>
    </row>
    <row r="1267" spans="5:9" s="290" customFormat="1" x14ac:dyDescent="0.25">
      <c r="E1267" s="617"/>
      <c r="F1267" s="248"/>
      <c r="G1267" s="248"/>
      <c r="I1267" s="292"/>
    </row>
    <row r="1268" spans="5:9" s="290" customFormat="1" x14ac:dyDescent="0.25">
      <c r="E1268" s="617"/>
      <c r="F1268" s="248"/>
      <c r="G1268" s="248"/>
      <c r="I1268" s="292"/>
    </row>
    <row r="1269" spans="5:9" s="290" customFormat="1" x14ac:dyDescent="0.25">
      <c r="E1269" s="617"/>
      <c r="F1269" s="248"/>
      <c r="G1269" s="248"/>
      <c r="I1269" s="292"/>
    </row>
    <row r="1270" spans="5:9" s="290" customFormat="1" x14ac:dyDescent="0.25">
      <c r="E1270" s="617"/>
      <c r="F1270" s="248"/>
      <c r="G1270" s="248"/>
      <c r="I1270" s="292"/>
    </row>
    <row r="1271" spans="5:9" s="290" customFormat="1" x14ac:dyDescent="0.25">
      <c r="E1271" s="617"/>
      <c r="F1271" s="248"/>
      <c r="G1271" s="248"/>
      <c r="I1271" s="292"/>
    </row>
    <row r="1272" spans="5:9" s="290" customFormat="1" x14ac:dyDescent="0.25">
      <c r="E1272" s="617"/>
      <c r="F1272" s="248"/>
      <c r="G1272" s="248"/>
      <c r="I1272" s="292"/>
    </row>
    <row r="1273" spans="5:9" s="290" customFormat="1" x14ac:dyDescent="0.25">
      <c r="E1273" s="617"/>
      <c r="F1273" s="248"/>
      <c r="G1273" s="248"/>
      <c r="I1273" s="292"/>
    </row>
    <row r="1274" spans="5:9" s="290" customFormat="1" x14ac:dyDescent="0.25">
      <c r="E1274" s="617"/>
      <c r="F1274" s="248"/>
      <c r="G1274" s="248"/>
      <c r="I1274" s="292"/>
    </row>
    <row r="1275" spans="5:9" s="290" customFormat="1" x14ac:dyDescent="0.25">
      <c r="E1275" s="617"/>
      <c r="F1275" s="248"/>
      <c r="G1275" s="248"/>
      <c r="I1275" s="292"/>
    </row>
    <row r="1276" spans="5:9" s="290" customFormat="1" x14ac:dyDescent="0.25">
      <c r="E1276" s="617"/>
      <c r="F1276" s="248"/>
      <c r="G1276" s="248"/>
      <c r="I1276" s="292"/>
    </row>
    <row r="1277" spans="5:9" s="290" customFormat="1" x14ac:dyDescent="0.25">
      <c r="E1277" s="617"/>
      <c r="F1277" s="248"/>
      <c r="G1277" s="248"/>
      <c r="I1277" s="292"/>
    </row>
    <row r="1278" spans="5:9" s="290" customFormat="1" x14ac:dyDescent="0.25">
      <c r="E1278" s="617"/>
      <c r="F1278" s="248"/>
      <c r="G1278" s="248"/>
      <c r="I1278" s="292"/>
    </row>
    <row r="1279" spans="5:9" s="290" customFormat="1" x14ac:dyDescent="0.25">
      <c r="E1279" s="617"/>
      <c r="F1279" s="248"/>
      <c r="G1279" s="248"/>
      <c r="I1279" s="292"/>
    </row>
    <row r="1280" spans="5:9" s="290" customFormat="1" x14ac:dyDescent="0.25">
      <c r="E1280" s="617"/>
      <c r="F1280" s="248"/>
      <c r="G1280" s="248"/>
      <c r="I1280" s="292"/>
    </row>
    <row r="1281" spans="5:9" s="290" customFormat="1" x14ac:dyDescent="0.25">
      <c r="E1281" s="617"/>
      <c r="F1281" s="248"/>
      <c r="G1281" s="248"/>
      <c r="I1281" s="292"/>
    </row>
    <row r="1282" spans="5:9" s="290" customFormat="1" x14ac:dyDescent="0.25">
      <c r="E1282" s="617"/>
      <c r="F1282" s="248"/>
      <c r="G1282" s="248"/>
      <c r="I1282" s="292"/>
    </row>
    <row r="1283" spans="5:9" s="290" customFormat="1" x14ac:dyDescent="0.25">
      <c r="E1283" s="617"/>
      <c r="F1283" s="248"/>
      <c r="G1283" s="248"/>
      <c r="I1283" s="292"/>
    </row>
    <row r="1284" spans="5:9" s="290" customFormat="1" x14ac:dyDescent="0.25">
      <c r="E1284" s="617"/>
      <c r="F1284" s="248"/>
      <c r="G1284" s="248"/>
      <c r="I1284" s="292"/>
    </row>
    <row r="1285" spans="5:9" s="290" customFormat="1" x14ac:dyDescent="0.25">
      <c r="E1285" s="617"/>
      <c r="F1285" s="248"/>
      <c r="G1285" s="248"/>
      <c r="I1285" s="292"/>
    </row>
    <row r="1286" spans="5:9" s="290" customFormat="1" x14ac:dyDescent="0.25">
      <c r="E1286" s="617"/>
      <c r="F1286" s="248"/>
      <c r="G1286" s="248"/>
      <c r="I1286" s="292"/>
    </row>
    <row r="1287" spans="5:9" s="290" customFormat="1" x14ac:dyDescent="0.25">
      <c r="E1287" s="617"/>
      <c r="F1287" s="248"/>
      <c r="G1287" s="248"/>
      <c r="I1287" s="292"/>
    </row>
    <row r="1288" spans="5:9" s="290" customFormat="1" x14ac:dyDescent="0.25">
      <c r="E1288" s="617"/>
      <c r="F1288" s="248"/>
      <c r="G1288" s="248"/>
      <c r="I1288" s="292"/>
    </row>
    <row r="1289" spans="5:9" s="290" customFormat="1" x14ac:dyDescent="0.25">
      <c r="E1289" s="617"/>
      <c r="F1289" s="248"/>
      <c r="G1289" s="248"/>
      <c r="I1289" s="292"/>
    </row>
    <row r="1290" spans="5:9" s="290" customFormat="1" x14ac:dyDescent="0.25">
      <c r="E1290" s="617"/>
      <c r="F1290" s="248"/>
      <c r="G1290" s="248"/>
      <c r="I1290" s="292"/>
    </row>
    <row r="1291" spans="5:9" s="290" customFormat="1" x14ac:dyDescent="0.25">
      <c r="E1291" s="617"/>
      <c r="F1291" s="248"/>
      <c r="G1291" s="248"/>
      <c r="I1291" s="292"/>
    </row>
    <row r="1292" spans="5:9" s="290" customFormat="1" x14ac:dyDescent="0.25">
      <c r="E1292" s="617"/>
      <c r="F1292" s="248"/>
      <c r="G1292" s="248"/>
      <c r="I1292" s="292"/>
    </row>
    <row r="1293" spans="5:9" s="290" customFormat="1" x14ac:dyDescent="0.25">
      <c r="E1293" s="617"/>
      <c r="F1293" s="248"/>
      <c r="G1293" s="248"/>
      <c r="I1293" s="292"/>
    </row>
    <row r="1294" spans="5:9" s="290" customFormat="1" x14ac:dyDescent="0.25">
      <c r="E1294" s="617"/>
      <c r="F1294" s="248"/>
      <c r="G1294" s="248"/>
      <c r="I1294" s="292"/>
    </row>
    <row r="1295" spans="5:9" s="290" customFormat="1" x14ac:dyDescent="0.25">
      <c r="E1295" s="617"/>
      <c r="F1295" s="248"/>
      <c r="G1295" s="248"/>
      <c r="I1295" s="292"/>
    </row>
    <row r="1296" spans="5:9" s="290" customFormat="1" x14ac:dyDescent="0.25">
      <c r="E1296" s="617"/>
      <c r="F1296" s="248"/>
      <c r="G1296" s="248"/>
      <c r="I1296" s="292"/>
    </row>
    <row r="1297" spans="1:12" s="290" customFormat="1" x14ac:dyDescent="0.25">
      <c r="B1297" s="290">
        <v>9</v>
      </c>
      <c r="C1297" s="290" t="s">
        <v>293</v>
      </c>
      <c r="D1297" s="290" t="s">
        <v>1406</v>
      </c>
      <c r="E1297" s="626">
        <f>'9'!I9</f>
        <v>0</v>
      </c>
      <c r="F1297" s="254" t="s">
        <v>623</v>
      </c>
      <c r="G1297" s="312" t="s">
        <v>1074</v>
      </c>
      <c r="I1297" s="291" t="s">
        <v>31</v>
      </c>
      <c r="J1297" s="313" t="s">
        <v>938</v>
      </c>
      <c r="K1297" s="290" t="str">
        <f t="shared" ref="K1297:K1362" si="27">IF(E1297=0,"",E1297)</f>
        <v/>
      </c>
      <c r="L1297" s="239" t="s">
        <v>1085</v>
      </c>
    </row>
    <row r="1298" spans="1:12" s="290" customFormat="1" x14ac:dyDescent="0.25">
      <c r="B1298" s="290">
        <v>9</v>
      </c>
      <c r="C1298" s="290" t="s">
        <v>293</v>
      </c>
      <c r="D1298" s="290" t="s">
        <v>1406</v>
      </c>
      <c r="E1298" s="626">
        <f>'9'!I10</f>
        <v>0</v>
      </c>
      <c r="F1298" s="254" t="s">
        <v>898</v>
      </c>
      <c r="G1298" s="312" t="s">
        <v>1074</v>
      </c>
      <c r="I1298" s="291" t="s">
        <v>31</v>
      </c>
      <c r="J1298" s="313" t="s">
        <v>938</v>
      </c>
      <c r="K1298" s="290" t="str">
        <f t="shared" si="27"/>
        <v/>
      </c>
      <c r="L1298" s="239" t="s">
        <v>1085</v>
      </c>
    </row>
    <row r="1299" spans="1:12" s="290" customFormat="1" x14ac:dyDescent="0.25">
      <c r="B1299" s="290">
        <v>9</v>
      </c>
      <c r="C1299" s="290" t="s">
        <v>293</v>
      </c>
      <c r="D1299" s="290" t="s">
        <v>1406</v>
      </c>
      <c r="E1299" s="626">
        <f>'9'!I11</f>
        <v>0</v>
      </c>
      <c r="F1299" s="175" t="s">
        <v>87</v>
      </c>
      <c r="G1299" s="312" t="s">
        <v>1074</v>
      </c>
      <c r="I1299" s="291" t="s">
        <v>31</v>
      </c>
      <c r="J1299" s="313" t="s">
        <v>938</v>
      </c>
      <c r="K1299" s="290" t="str">
        <f t="shared" si="27"/>
        <v/>
      </c>
      <c r="L1299" s="239" t="s">
        <v>1085</v>
      </c>
    </row>
    <row r="1300" spans="1:12" x14ac:dyDescent="0.25">
      <c r="A1300" s="290"/>
      <c r="B1300" s="290">
        <v>9</v>
      </c>
      <c r="C1300" t="s">
        <v>293</v>
      </c>
      <c r="D1300" s="290" t="s">
        <v>1406</v>
      </c>
      <c r="E1300" s="626">
        <f>'9'!I12</f>
        <v>0</v>
      </c>
      <c r="F1300" s="248" t="s">
        <v>899</v>
      </c>
      <c r="I1300" s="292" t="s">
        <v>30</v>
      </c>
    </row>
    <row r="1301" spans="1:12" s="290" customFormat="1" x14ac:dyDescent="0.25">
      <c r="B1301" s="290">
        <v>9</v>
      </c>
      <c r="C1301" s="290" t="s">
        <v>294</v>
      </c>
      <c r="D1301" s="290" t="s">
        <v>1406</v>
      </c>
      <c r="E1301" s="626">
        <f>'9'!I14</f>
        <v>0</v>
      </c>
      <c r="F1301" s="249" t="s">
        <v>900</v>
      </c>
      <c r="G1301" s="312" t="s">
        <v>1074</v>
      </c>
      <c r="I1301" s="291" t="s">
        <v>31</v>
      </c>
      <c r="J1301" s="313" t="s">
        <v>938</v>
      </c>
      <c r="K1301" s="290" t="str">
        <f t="shared" si="27"/>
        <v/>
      </c>
      <c r="L1301" s="239" t="s">
        <v>1085</v>
      </c>
    </row>
    <row r="1302" spans="1:12" s="290" customFormat="1" x14ac:dyDescent="0.25">
      <c r="B1302" s="290">
        <v>9</v>
      </c>
      <c r="C1302" s="290" t="s">
        <v>294</v>
      </c>
      <c r="D1302" s="290" t="s">
        <v>1406</v>
      </c>
      <c r="E1302" s="626">
        <f>'9'!I15</f>
        <v>0</v>
      </c>
      <c r="F1302" s="249" t="s">
        <v>1071</v>
      </c>
      <c r="G1302" s="312" t="s">
        <v>1074</v>
      </c>
      <c r="I1302" s="291" t="s">
        <v>31</v>
      </c>
      <c r="J1302" s="313" t="s">
        <v>938</v>
      </c>
      <c r="K1302" s="290" t="str">
        <f t="shared" si="27"/>
        <v/>
      </c>
      <c r="L1302" s="239" t="s">
        <v>1085</v>
      </c>
    </row>
    <row r="1303" spans="1:12" s="290" customFormat="1" x14ac:dyDescent="0.25">
      <c r="B1303" s="290">
        <v>9</v>
      </c>
      <c r="C1303" s="290" t="s">
        <v>294</v>
      </c>
      <c r="D1303" s="290" t="s">
        <v>1406</v>
      </c>
      <c r="E1303" s="626">
        <f>'9'!I16</f>
        <v>0</v>
      </c>
      <c r="F1303" s="249" t="s">
        <v>1005</v>
      </c>
      <c r="G1303" s="312" t="s">
        <v>1074</v>
      </c>
      <c r="I1303" s="291" t="s">
        <v>31</v>
      </c>
      <c r="J1303" s="313" t="s">
        <v>938</v>
      </c>
      <c r="K1303" s="290" t="str">
        <f t="shared" si="27"/>
        <v/>
      </c>
      <c r="L1303" s="239" t="s">
        <v>1085</v>
      </c>
    </row>
    <row r="1304" spans="1:12" s="290" customFormat="1" x14ac:dyDescent="0.25">
      <c r="B1304" s="290">
        <v>9</v>
      </c>
      <c r="C1304" s="290" t="s">
        <v>294</v>
      </c>
      <c r="D1304" s="290" t="s">
        <v>1406</v>
      </c>
      <c r="E1304" s="626">
        <f>'9'!I17</f>
        <v>0</v>
      </c>
      <c r="F1304" s="249" t="s">
        <v>1006</v>
      </c>
      <c r="G1304" s="312" t="s">
        <v>1074</v>
      </c>
      <c r="I1304" s="291" t="s">
        <v>31</v>
      </c>
      <c r="J1304" s="313" t="s">
        <v>938</v>
      </c>
      <c r="K1304" s="290" t="str">
        <f t="shared" si="27"/>
        <v/>
      </c>
      <c r="L1304" s="239" t="s">
        <v>1085</v>
      </c>
    </row>
    <row r="1305" spans="1:12" s="290" customFormat="1" x14ac:dyDescent="0.25">
      <c r="B1305" s="290">
        <v>9</v>
      </c>
      <c r="C1305" s="290" t="s">
        <v>294</v>
      </c>
      <c r="D1305" s="290" t="s">
        <v>1406</v>
      </c>
      <c r="E1305" s="626">
        <f>'9'!I18</f>
        <v>0</v>
      </c>
      <c r="F1305" s="280" t="s">
        <v>87</v>
      </c>
      <c r="G1305" s="312" t="s">
        <v>1074</v>
      </c>
      <c r="I1305" s="291" t="s">
        <v>31</v>
      </c>
      <c r="J1305" s="313" t="s">
        <v>938</v>
      </c>
      <c r="K1305" s="290" t="str">
        <f t="shared" si="27"/>
        <v/>
      </c>
      <c r="L1305" s="239" t="s">
        <v>1085</v>
      </c>
    </row>
    <row r="1306" spans="1:12" x14ac:dyDescent="0.25">
      <c r="A1306" s="290"/>
      <c r="B1306" s="290">
        <v>9</v>
      </c>
      <c r="C1306" t="s">
        <v>294</v>
      </c>
      <c r="D1306" t="s">
        <v>1406</v>
      </c>
      <c r="F1306" s="248" t="s">
        <v>899</v>
      </c>
      <c r="I1306" s="292" t="s">
        <v>30</v>
      </c>
    </row>
    <row r="1307" spans="1:12" s="290" customFormat="1" x14ac:dyDescent="0.25">
      <c r="B1307" s="290">
        <v>9</v>
      </c>
      <c r="C1307" s="290" t="s">
        <v>296</v>
      </c>
      <c r="D1307" s="290" t="s">
        <v>1406</v>
      </c>
      <c r="E1307" s="626">
        <f>'9'!I21</f>
        <v>0</v>
      </c>
      <c r="F1307" s="249" t="s">
        <v>26</v>
      </c>
      <c r="G1307" s="312" t="s">
        <v>1074</v>
      </c>
      <c r="I1307" s="291" t="s">
        <v>31</v>
      </c>
      <c r="J1307" s="313" t="s">
        <v>938</v>
      </c>
      <c r="K1307" s="290" t="str">
        <f t="shared" si="27"/>
        <v/>
      </c>
      <c r="L1307" s="239" t="s">
        <v>1085</v>
      </c>
    </row>
    <row r="1308" spans="1:12" s="290" customFormat="1" x14ac:dyDescent="0.25">
      <c r="B1308" s="290">
        <v>9</v>
      </c>
      <c r="C1308" s="290" t="s">
        <v>296</v>
      </c>
      <c r="D1308" s="290" t="s">
        <v>1406</v>
      </c>
      <c r="E1308" s="626">
        <f>'9'!I22</f>
        <v>0</v>
      </c>
      <c r="F1308" s="254" t="s">
        <v>28</v>
      </c>
      <c r="G1308" s="312" t="s">
        <v>1074</v>
      </c>
      <c r="I1308" s="291" t="s">
        <v>31</v>
      </c>
      <c r="J1308" s="313" t="s">
        <v>938</v>
      </c>
      <c r="K1308" s="290" t="str">
        <f t="shared" si="27"/>
        <v/>
      </c>
      <c r="L1308" s="239" t="s">
        <v>1085</v>
      </c>
    </row>
    <row r="1309" spans="1:12" s="290" customFormat="1" x14ac:dyDescent="0.25">
      <c r="B1309" s="290">
        <v>9</v>
      </c>
      <c r="C1309" s="290" t="s">
        <v>296</v>
      </c>
      <c r="D1309" s="290" t="s">
        <v>1406</v>
      </c>
      <c r="E1309" s="626">
        <f>'9'!I23</f>
        <v>0</v>
      </c>
      <c r="F1309" s="249" t="s">
        <v>1007</v>
      </c>
      <c r="G1309" s="312" t="s">
        <v>1074</v>
      </c>
      <c r="I1309" s="291" t="s">
        <v>31</v>
      </c>
      <c r="J1309" s="313" t="s">
        <v>938</v>
      </c>
      <c r="K1309" s="290" t="str">
        <f t="shared" si="27"/>
        <v/>
      </c>
      <c r="L1309" s="239" t="s">
        <v>1085</v>
      </c>
    </row>
    <row r="1310" spans="1:12" s="290" customFormat="1" x14ac:dyDescent="0.25">
      <c r="B1310" s="290">
        <v>9</v>
      </c>
      <c r="C1310" s="290" t="s">
        <v>296</v>
      </c>
      <c r="D1310" s="290" t="s">
        <v>1406</v>
      </c>
      <c r="E1310" s="626">
        <f>'9'!I24</f>
        <v>0</v>
      </c>
      <c r="F1310" s="254" t="s">
        <v>550</v>
      </c>
      <c r="G1310" s="312" t="s">
        <v>1074</v>
      </c>
      <c r="I1310" s="291" t="s">
        <v>31</v>
      </c>
      <c r="J1310" s="313" t="s">
        <v>938</v>
      </c>
      <c r="K1310" s="290" t="str">
        <f t="shared" si="27"/>
        <v/>
      </c>
      <c r="L1310" s="239" t="s">
        <v>1085</v>
      </c>
    </row>
    <row r="1311" spans="1:12" s="290" customFormat="1" x14ac:dyDescent="0.25">
      <c r="B1311" s="290">
        <v>9</v>
      </c>
      <c r="C1311" s="290" t="s">
        <v>296</v>
      </c>
      <c r="D1311" s="290" t="s">
        <v>1406</v>
      </c>
      <c r="E1311" s="626">
        <f>'9'!I25</f>
        <v>0</v>
      </c>
      <c r="F1311" s="280" t="s">
        <v>1068</v>
      </c>
      <c r="G1311" s="312" t="s">
        <v>1074</v>
      </c>
      <c r="I1311" s="291" t="s">
        <v>31</v>
      </c>
      <c r="J1311" s="313" t="s">
        <v>938</v>
      </c>
      <c r="K1311" s="290" t="str">
        <f t="shared" si="27"/>
        <v/>
      </c>
      <c r="L1311" s="239" t="s">
        <v>1085</v>
      </c>
    </row>
    <row r="1312" spans="1:12" s="290" customFormat="1" x14ac:dyDescent="0.25">
      <c r="B1312" s="290">
        <v>9</v>
      </c>
      <c r="C1312" s="290" t="s">
        <v>296</v>
      </c>
      <c r="D1312" s="290" t="s">
        <v>1406</v>
      </c>
      <c r="E1312" s="626">
        <f>'9'!I26</f>
        <v>0</v>
      </c>
      <c r="F1312" s="249" t="s">
        <v>1069</v>
      </c>
      <c r="G1312" s="312" t="s">
        <v>1074</v>
      </c>
      <c r="I1312" s="291" t="s">
        <v>31</v>
      </c>
      <c r="J1312" s="313" t="s">
        <v>938</v>
      </c>
      <c r="K1312" s="290" t="str">
        <f t="shared" si="27"/>
        <v/>
      </c>
      <c r="L1312" s="239" t="s">
        <v>1085</v>
      </c>
    </row>
    <row r="1313" spans="2:12" s="290" customFormat="1" x14ac:dyDescent="0.25">
      <c r="B1313" s="290">
        <v>9</v>
      </c>
      <c r="C1313" s="290" t="s">
        <v>296</v>
      </c>
      <c r="D1313" s="290" t="s">
        <v>1406</v>
      </c>
      <c r="E1313" s="626">
        <f>'9'!I27</f>
        <v>0</v>
      </c>
      <c r="F1313" s="249" t="s">
        <v>901</v>
      </c>
      <c r="G1313" s="312" t="s">
        <v>1074</v>
      </c>
      <c r="I1313" s="291" t="s">
        <v>31</v>
      </c>
      <c r="J1313" s="313" t="s">
        <v>938</v>
      </c>
      <c r="K1313" s="290" t="str">
        <f t="shared" si="27"/>
        <v/>
      </c>
      <c r="L1313" s="239" t="s">
        <v>1085</v>
      </c>
    </row>
    <row r="1314" spans="2:12" s="290" customFormat="1" x14ac:dyDescent="0.25">
      <c r="B1314" s="290">
        <v>9</v>
      </c>
      <c r="C1314" s="290" t="s">
        <v>296</v>
      </c>
      <c r="D1314" s="290" t="s">
        <v>1406</v>
      </c>
      <c r="E1314" s="626">
        <f>'9'!I28</f>
        <v>0</v>
      </c>
      <c r="F1314" s="249" t="s">
        <v>902</v>
      </c>
      <c r="G1314" s="312" t="s">
        <v>1074</v>
      </c>
      <c r="I1314" s="291" t="s">
        <v>31</v>
      </c>
      <c r="J1314" s="313" t="s">
        <v>938</v>
      </c>
      <c r="K1314" s="290" t="str">
        <f t="shared" si="27"/>
        <v/>
      </c>
      <c r="L1314" s="239" t="s">
        <v>1085</v>
      </c>
    </row>
    <row r="1315" spans="2:12" s="290" customFormat="1" x14ac:dyDescent="0.25">
      <c r="B1315" s="290">
        <v>9</v>
      </c>
      <c r="C1315" s="290" t="s">
        <v>1016</v>
      </c>
      <c r="D1315" s="290" t="s">
        <v>1406</v>
      </c>
      <c r="E1315" s="626">
        <f>'9'!I31</f>
        <v>0</v>
      </c>
      <c r="F1315" s="284" t="s">
        <v>1014</v>
      </c>
      <c r="G1315" s="312" t="s">
        <v>1074</v>
      </c>
      <c r="I1315" s="291" t="s">
        <v>31</v>
      </c>
      <c r="J1315" s="313" t="s">
        <v>938</v>
      </c>
      <c r="K1315" s="290" t="str">
        <f t="shared" si="27"/>
        <v/>
      </c>
      <c r="L1315" s="239" t="s">
        <v>1085</v>
      </c>
    </row>
    <row r="1316" spans="2:12" s="290" customFormat="1" x14ac:dyDescent="0.25">
      <c r="B1316" s="290">
        <v>9</v>
      </c>
      <c r="C1316" s="290" t="s">
        <v>1016</v>
      </c>
      <c r="D1316" s="290" t="s">
        <v>1406</v>
      </c>
      <c r="E1316" s="626">
        <f>'9'!I32</f>
        <v>0</v>
      </c>
      <c r="F1316" s="249" t="s">
        <v>1008</v>
      </c>
      <c r="G1316" s="312" t="s">
        <v>1074</v>
      </c>
      <c r="I1316" s="291" t="s">
        <v>31</v>
      </c>
      <c r="J1316" s="313" t="s">
        <v>938</v>
      </c>
      <c r="K1316" s="290" t="str">
        <f t="shared" si="27"/>
        <v/>
      </c>
      <c r="L1316" s="239" t="s">
        <v>1085</v>
      </c>
    </row>
    <row r="1317" spans="2:12" s="290" customFormat="1" x14ac:dyDescent="0.25">
      <c r="B1317" s="290">
        <v>9</v>
      </c>
      <c r="C1317" s="290" t="s">
        <v>1016</v>
      </c>
      <c r="D1317" s="290" t="s">
        <v>1406</v>
      </c>
      <c r="E1317" s="626">
        <f>'9'!I33</f>
        <v>0</v>
      </c>
      <c r="F1317" s="249" t="s">
        <v>1009</v>
      </c>
      <c r="G1317" s="312" t="s">
        <v>1074</v>
      </c>
      <c r="I1317" s="291" t="s">
        <v>31</v>
      </c>
      <c r="J1317" s="313" t="s">
        <v>938</v>
      </c>
      <c r="K1317" s="290" t="str">
        <f t="shared" si="27"/>
        <v/>
      </c>
      <c r="L1317" s="239" t="s">
        <v>1085</v>
      </c>
    </row>
    <row r="1318" spans="2:12" s="290" customFormat="1" x14ac:dyDescent="0.25">
      <c r="B1318" s="290">
        <v>9</v>
      </c>
      <c r="C1318" s="290" t="s">
        <v>1016</v>
      </c>
      <c r="D1318" s="290" t="s">
        <v>1406</v>
      </c>
      <c r="E1318" s="626">
        <f>'9'!I34</f>
        <v>0</v>
      </c>
      <c r="F1318" s="249" t="s">
        <v>1010</v>
      </c>
      <c r="G1318" s="312" t="s">
        <v>1074</v>
      </c>
      <c r="I1318" s="291" t="s">
        <v>31</v>
      </c>
      <c r="J1318" s="313" t="s">
        <v>938</v>
      </c>
      <c r="K1318" s="290" t="str">
        <f t="shared" si="27"/>
        <v/>
      </c>
      <c r="L1318" s="239" t="s">
        <v>1085</v>
      </c>
    </row>
    <row r="1319" spans="2:12" s="290" customFormat="1" x14ac:dyDescent="0.25">
      <c r="B1319" s="290">
        <v>9</v>
      </c>
      <c r="C1319" s="290" t="s">
        <v>1016</v>
      </c>
      <c r="D1319" s="290" t="s">
        <v>1406</v>
      </c>
      <c r="E1319" s="626">
        <f>'9'!I35</f>
        <v>0</v>
      </c>
      <c r="F1319" s="284" t="s">
        <v>1015</v>
      </c>
      <c r="G1319" s="312" t="s">
        <v>1074</v>
      </c>
      <c r="I1319" s="291" t="s">
        <v>31</v>
      </c>
      <c r="J1319" s="313" t="s">
        <v>938</v>
      </c>
      <c r="K1319" s="290" t="str">
        <f t="shared" si="27"/>
        <v/>
      </c>
      <c r="L1319" s="239" t="s">
        <v>1085</v>
      </c>
    </row>
    <row r="1320" spans="2:12" s="290" customFormat="1" x14ac:dyDescent="0.25">
      <c r="B1320" s="290">
        <v>9</v>
      </c>
      <c r="C1320" s="290" t="s">
        <v>1016</v>
      </c>
      <c r="D1320" s="290" t="s">
        <v>1406</v>
      </c>
      <c r="E1320" s="626">
        <f>'9'!I36</f>
        <v>0</v>
      </c>
      <c r="F1320" s="249" t="s">
        <v>1012</v>
      </c>
      <c r="G1320" s="312" t="s">
        <v>1074</v>
      </c>
      <c r="I1320" s="291" t="s">
        <v>31</v>
      </c>
      <c r="J1320" s="313" t="s">
        <v>938</v>
      </c>
      <c r="K1320" s="290" t="str">
        <f t="shared" si="27"/>
        <v/>
      </c>
      <c r="L1320" s="239" t="s">
        <v>1085</v>
      </c>
    </row>
    <row r="1321" spans="2:12" s="290" customFormat="1" x14ac:dyDescent="0.25">
      <c r="B1321" s="290">
        <v>9</v>
      </c>
      <c r="C1321" s="290" t="s">
        <v>1016</v>
      </c>
      <c r="D1321" s="290" t="s">
        <v>1406</v>
      </c>
      <c r="E1321" s="626">
        <f>'9'!I37</f>
        <v>0</v>
      </c>
      <c r="F1321" s="249" t="s">
        <v>1013</v>
      </c>
      <c r="G1321" s="312" t="s">
        <v>1074</v>
      </c>
      <c r="I1321" s="291" t="s">
        <v>31</v>
      </c>
      <c r="J1321" s="313" t="s">
        <v>938</v>
      </c>
      <c r="K1321" s="290" t="str">
        <f t="shared" si="27"/>
        <v/>
      </c>
      <c r="L1321" s="239" t="s">
        <v>1085</v>
      </c>
    </row>
    <row r="1322" spans="2:12" s="290" customFormat="1" x14ac:dyDescent="0.25">
      <c r="B1322" s="290">
        <v>9</v>
      </c>
      <c r="C1322" s="290" t="s">
        <v>1016</v>
      </c>
      <c r="D1322" s="290" t="s">
        <v>1406</v>
      </c>
      <c r="E1322" s="626">
        <f>'9'!I38</f>
        <v>0</v>
      </c>
      <c r="F1322" s="249" t="s">
        <v>1011</v>
      </c>
      <c r="G1322" s="312" t="s">
        <v>1074</v>
      </c>
      <c r="I1322" s="291" t="s">
        <v>31</v>
      </c>
      <c r="J1322" s="313" t="s">
        <v>938</v>
      </c>
      <c r="K1322" s="290" t="str">
        <f t="shared" si="27"/>
        <v/>
      </c>
      <c r="L1322" s="239" t="s">
        <v>1085</v>
      </c>
    </row>
    <row r="1323" spans="2:12" s="290" customFormat="1" x14ac:dyDescent="0.25">
      <c r="B1323" s="290">
        <v>9</v>
      </c>
      <c r="C1323" s="290" t="s">
        <v>1016</v>
      </c>
      <c r="D1323" s="290" t="s">
        <v>1406</v>
      </c>
      <c r="E1323" s="626">
        <f>'9'!I39</f>
        <v>0</v>
      </c>
      <c r="F1323" s="175" t="s">
        <v>87</v>
      </c>
      <c r="G1323" s="312" t="s">
        <v>1074</v>
      </c>
      <c r="I1323" s="291" t="s">
        <v>31</v>
      </c>
      <c r="J1323" s="313" t="s">
        <v>938</v>
      </c>
      <c r="K1323" s="290" t="str">
        <f t="shared" si="27"/>
        <v/>
      </c>
      <c r="L1323" s="239" t="s">
        <v>1085</v>
      </c>
    </row>
    <row r="1324" spans="2:12" s="290" customFormat="1" x14ac:dyDescent="0.25">
      <c r="B1324" s="290">
        <v>9</v>
      </c>
      <c r="C1324" s="290" t="s">
        <v>274</v>
      </c>
      <c r="D1324" s="290" t="s">
        <v>1406</v>
      </c>
      <c r="E1324" s="626">
        <f>'9'!I42</f>
        <v>0</v>
      </c>
      <c r="F1324" s="249" t="s">
        <v>1017</v>
      </c>
      <c r="G1324" s="312" t="s">
        <v>1074</v>
      </c>
      <c r="I1324" s="291" t="s">
        <v>31</v>
      </c>
      <c r="J1324" s="313" t="s">
        <v>938</v>
      </c>
      <c r="K1324" s="290" t="str">
        <f t="shared" si="27"/>
        <v/>
      </c>
      <c r="L1324" s="239" t="s">
        <v>1085</v>
      </c>
    </row>
    <row r="1325" spans="2:12" s="290" customFormat="1" x14ac:dyDescent="0.25">
      <c r="B1325" s="290">
        <v>9</v>
      </c>
      <c r="C1325" s="290" t="s">
        <v>274</v>
      </c>
      <c r="D1325" s="290" t="s">
        <v>1406</v>
      </c>
      <c r="E1325" s="626">
        <f>'9'!I43</f>
        <v>0</v>
      </c>
      <c r="F1325" s="249" t="s">
        <v>1018</v>
      </c>
      <c r="G1325" s="312" t="s">
        <v>1074</v>
      </c>
      <c r="I1325" s="291" t="s">
        <v>31</v>
      </c>
      <c r="J1325" s="313" t="s">
        <v>938</v>
      </c>
      <c r="K1325" s="290" t="str">
        <f t="shared" si="27"/>
        <v/>
      </c>
      <c r="L1325" s="239" t="s">
        <v>1085</v>
      </c>
    </row>
    <row r="1326" spans="2:12" s="290" customFormat="1" x14ac:dyDescent="0.25">
      <c r="B1326" s="290">
        <v>9</v>
      </c>
      <c r="C1326" s="290" t="s">
        <v>274</v>
      </c>
      <c r="D1326" s="290" t="s">
        <v>1406</v>
      </c>
      <c r="E1326" s="626">
        <f>'9'!I44</f>
        <v>0</v>
      </c>
      <c r="F1326" s="249" t="s">
        <v>1019</v>
      </c>
      <c r="G1326" s="312" t="s">
        <v>1074</v>
      </c>
      <c r="I1326" s="291" t="s">
        <v>31</v>
      </c>
      <c r="J1326" s="313" t="s">
        <v>938</v>
      </c>
      <c r="K1326" s="290" t="str">
        <f t="shared" si="27"/>
        <v/>
      </c>
      <c r="L1326" s="239" t="s">
        <v>1085</v>
      </c>
    </row>
    <row r="1327" spans="2:12" s="290" customFormat="1" x14ac:dyDescent="0.25">
      <c r="B1327" s="290">
        <v>9</v>
      </c>
      <c r="C1327" s="290" t="s">
        <v>274</v>
      </c>
      <c r="D1327" s="290" t="s">
        <v>1406</v>
      </c>
      <c r="E1327" s="626">
        <f>'9'!I45</f>
        <v>0</v>
      </c>
      <c r="F1327" s="249" t="s">
        <v>1020</v>
      </c>
      <c r="G1327" s="312" t="s">
        <v>1074</v>
      </c>
      <c r="I1327" s="291" t="s">
        <v>31</v>
      </c>
      <c r="J1327" s="313" t="s">
        <v>938</v>
      </c>
      <c r="K1327" s="290" t="str">
        <f t="shared" si="27"/>
        <v/>
      </c>
      <c r="L1327" s="239" t="s">
        <v>1085</v>
      </c>
    </row>
    <row r="1328" spans="2:12" s="290" customFormat="1" x14ac:dyDescent="0.25">
      <c r="B1328" s="290">
        <v>9</v>
      </c>
      <c r="C1328" s="290" t="s">
        <v>274</v>
      </c>
      <c r="D1328" s="290" t="s">
        <v>1406</v>
      </c>
      <c r="E1328" s="626">
        <f>'9'!I46</f>
        <v>0</v>
      </c>
      <c r="F1328" s="249" t="s">
        <v>1021</v>
      </c>
      <c r="G1328" s="312" t="s">
        <v>1074</v>
      </c>
      <c r="I1328" s="291" t="s">
        <v>31</v>
      </c>
      <c r="J1328" s="313" t="s">
        <v>938</v>
      </c>
      <c r="K1328" s="290" t="str">
        <f t="shared" si="27"/>
        <v/>
      </c>
      <c r="L1328" s="239" t="s">
        <v>1085</v>
      </c>
    </row>
    <row r="1329" spans="2:12" s="290" customFormat="1" x14ac:dyDescent="0.25">
      <c r="B1329" s="290">
        <v>9</v>
      </c>
      <c r="C1329" s="290" t="s">
        <v>274</v>
      </c>
      <c r="D1329" s="290" t="s">
        <v>1406</v>
      </c>
      <c r="E1329" s="626">
        <f>'9'!I47</f>
        <v>0</v>
      </c>
      <c r="F1329" s="249" t="s">
        <v>1022</v>
      </c>
      <c r="G1329" s="312" t="s">
        <v>1074</v>
      </c>
      <c r="I1329" s="291" t="s">
        <v>31</v>
      </c>
      <c r="J1329" s="313" t="s">
        <v>938</v>
      </c>
      <c r="K1329" s="290" t="str">
        <f t="shared" si="27"/>
        <v/>
      </c>
      <c r="L1329" s="239" t="s">
        <v>1085</v>
      </c>
    </row>
    <row r="1330" spans="2:12" s="290" customFormat="1" x14ac:dyDescent="0.25">
      <c r="B1330" s="290">
        <v>9</v>
      </c>
      <c r="C1330" s="290" t="s">
        <v>274</v>
      </c>
      <c r="D1330" s="290" t="s">
        <v>1406</v>
      </c>
      <c r="E1330" s="626">
        <f>'9'!I48</f>
        <v>0</v>
      </c>
      <c r="F1330" s="249" t="s">
        <v>1023</v>
      </c>
      <c r="G1330" s="312" t="s">
        <v>1074</v>
      </c>
      <c r="I1330" s="291" t="s">
        <v>31</v>
      </c>
      <c r="J1330" s="313" t="s">
        <v>938</v>
      </c>
      <c r="K1330" s="290" t="str">
        <f t="shared" si="27"/>
        <v/>
      </c>
      <c r="L1330" s="239" t="s">
        <v>1085</v>
      </c>
    </row>
    <row r="1331" spans="2:12" s="290" customFormat="1" x14ac:dyDescent="0.25">
      <c r="B1331" s="290">
        <v>9</v>
      </c>
      <c r="C1331" s="290" t="s">
        <v>1030</v>
      </c>
      <c r="D1331" s="290" t="s">
        <v>1406</v>
      </c>
      <c r="E1331" s="626">
        <f>'9'!I51</f>
        <v>0</v>
      </c>
      <c r="F1331" s="249" t="s">
        <v>1024</v>
      </c>
      <c r="G1331" s="312" t="s">
        <v>1074</v>
      </c>
      <c r="I1331" s="291" t="s">
        <v>31</v>
      </c>
      <c r="J1331" s="313" t="s">
        <v>938</v>
      </c>
      <c r="K1331" s="290" t="str">
        <f t="shared" si="27"/>
        <v/>
      </c>
      <c r="L1331" s="239" t="s">
        <v>1085</v>
      </c>
    </row>
    <row r="1332" spans="2:12" s="290" customFormat="1" x14ac:dyDescent="0.25">
      <c r="B1332" s="290">
        <v>9</v>
      </c>
      <c r="C1332" s="290" t="s">
        <v>1030</v>
      </c>
      <c r="D1332" s="290" t="s">
        <v>1406</v>
      </c>
      <c r="E1332" s="626">
        <f>'9'!I52</f>
        <v>0</v>
      </c>
      <c r="F1332" s="249" t="s">
        <v>1025</v>
      </c>
      <c r="G1332" s="312" t="s">
        <v>1074</v>
      </c>
      <c r="I1332" s="291" t="s">
        <v>31</v>
      </c>
      <c r="J1332" s="313" t="s">
        <v>938</v>
      </c>
      <c r="K1332" s="290" t="str">
        <f t="shared" si="27"/>
        <v/>
      </c>
      <c r="L1332" s="239" t="s">
        <v>1085</v>
      </c>
    </row>
    <row r="1333" spans="2:12" s="290" customFormat="1" x14ac:dyDescent="0.25">
      <c r="B1333" s="290">
        <v>9</v>
      </c>
      <c r="C1333" s="290" t="s">
        <v>1030</v>
      </c>
      <c r="D1333" s="290" t="s">
        <v>1406</v>
      </c>
      <c r="E1333" s="626">
        <f>'9'!I53</f>
        <v>0</v>
      </c>
      <c r="F1333" s="249" t="s">
        <v>1026</v>
      </c>
      <c r="G1333" s="312" t="s">
        <v>1074</v>
      </c>
      <c r="I1333" s="291" t="s">
        <v>31</v>
      </c>
      <c r="J1333" s="313" t="s">
        <v>938</v>
      </c>
      <c r="K1333" s="290" t="str">
        <f t="shared" si="27"/>
        <v/>
      </c>
      <c r="L1333" s="239" t="s">
        <v>1085</v>
      </c>
    </row>
    <row r="1334" spans="2:12" s="290" customFormat="1" x14ac:dyDescent="0.25">
      <c r="B1334" s="290">
        <v>9</v>
      </c>
      <c r="C1334" s="290" t="s">
        <v>1030</v>
      </c>
      <c r="D1334" s="290" t="s">
        <v>1406</v>
      </c>
      <c r="E1334" s="626">
        <f>'9'!I54</f>
        <v>0</v>
      </c>
      <c r="F1334" s="249" t="s">
        <v>1027</v>
      </c>
      <c r="G1334" s="312" t="s">
        <v>1074</v>
      </c>
      <c r="I1334" s="291" t="s">
        <v>31</v>
      </c>
      <c r="J1334" s="313" t="s">
        <v>938</v>
      </c>
      <c r="K1334" s="290" t="str">
        <f t="shared" si="27"/>
        <v/>
      </c>
      <c r="L1334" s="239" t="s">
        <v>1085</v>
      </c>
    </row>
    <row r="1335" spans="2:12" s="290" customFormat="1" x14ac:dyDescent="0.25">
      <c r="B1335" s="290">
        <v>9</v>
      </c>
      <c r="C1335" s="290" t="s">
        <v>1030</v>
      </c>
      <c r="D1335" s="290" t="s">
        <v>1406</v>
      </c>
      <c r="E1335" s="626">
        <f>'9'!I55</f>
        <v>0</v>
      </c>
      <c r="F1335" s="249" t="s">
        <v>1028</v>
      </c>
      <c r="G1335" s="312" t="s">
        <v>1074</v>
      </c>
      <c r="I1335" s="291" t="s">
        <v>31</v>
      </c>
      <c r="J1335" s="313" t="s">
        <v>938</v>
      </c>
      <c r="K1335" s="290" t="str">
        <f t="shared" si="27"/>
        <v/>
      </c>
      <c r="L1335" s="239" t="s">
        <v>1085</v>
      </c>
    </row>
    <row r="1336" spans="2:12" s="290" customFormat="1" x14ac:dyDescent="0.25">
      <c r="B1336" s="290">
        <v>9</v>
      </c>
      <c r="C1336" s="290" t="s">
        <v>1030</v>
      </c>
      <c r="D1336" s="290" t="s">
        <v>1406</v>
      </c>
      <c r="E1336" s="626">
        <f>'9'!I56</f>
        <v>0</v>
      </c>
      <c r="F1336" s="249" t="s">
        <v>1029</v>
      </c>
      <c r="G1336" s="312" t="s">
        <v>1074</v>
      </c>
      <c r="I1336" s="291" t="s">
        <v>31</v>
      </c>
      <c r="J1336" s="313" t="s">
        <v>938</v>
      </c>
      <c r="K1336" s="290" t="str">
        <f t="shared" si="27"/>
        <v/>
      </c>
      <c r="L1336" s="239" t="s">
        <v>1085</v>
      </c>
    </row>
    <row r="1337" spans="2:12" s="290" customFormat="1" x14ac:dyDescent="0.25">
      <c r="B1337" s="290">
        <v>9</v>
      </c>
      <c r="C1337" s="290" t="s">
        <v>275</v>
      </c>
      <c r="D1337" s="290" t="s">
        <v>1406</v>
      </c>
      <c r="E1337" s="626">
        <f>'9'!I59</f>
        <v>0</v>
      </c>
      <c r="F1337" s="249" t="s">
        <v>1064</v>
      </c>
      <c r="G1337" s="312" t="s">
        <v>1074</v>
      </c>
      <c r="I1337" s="291" t="s">
        <v>31</v>
      </c>
      <c r="J1337" s="313" t="s">
        <v>938</v>
      </c>
      <c r="K1337" s="290" t="str">
        <f t="shared" si="27"/>
        <v/>
      </c>
      <c r="L1337" s="239" t="s">
        <v>1085</v>
      </c>
    </row>
    <row r="1338" spans="2:12" s="290" customFormat="1" x14ac:dyDescent="0.25">
      <c r="B1338" s="290">
        <v>9</v>
      </c>
      <c r="C1338" s="290" t="s">
        <v>275</v>
      </c>
      <c r="D1338" s="290" t="s">
        <v>1406</v>
      </c>
      <c r="E1338" s="626">
        <f>'9'!I60</f>
        <v>0</v>
      </c>
      <c r="F1338" s="249" t="s">
        <v>905</v>
      </c>
      <c r="G1338" s="312" t="s">
        <v>1074</v>
      </c>
      <c r="I1338" s="291" t="s">
        <v>31</v>
      </c>
      <c r="J1338" s="313" t="s">
        <v>938</v>
      </c>
      <c r="K1338" s="290" t="str">
        <f t="shared" si="27"/>
        <v/>
      </c>
      <c r="L1338" s="239" t="s">
        <v>1085</v>
      </c>
    </row>
    <row r="1339" spans="2:12" s="290" customFormat="1" x14ac:dyDescent="0.25">
      <c r="B1339" s="290">
        <v>9</v>
      </c>
      <c r="C1339" s="290" t="s">
        <v>275</v>
      </c>
      <c r="D1339" s="290" t="s">
        <v>1406</v>
      </c>
      <c r="E1339" s="626">
        <f>'9'!I61</f>
        <v>0</v>
      </c>
      <c r="F1339" s="249" t="s">
        <v>1031</v>
      </c>
      <c r="G1339" s="312" t="s">
        <v>1074</v>
      </c>
      <c r="I1339" s="291" t="s">
        <v>31</v>
      </c>
      <c r="J1339" s="313" t="s">
        <v>938</v>
      </c>
      <c r="K1339" s="290" t="str">
        <f t="shared" si="27"/>
        <v/>
      </c>
      <c r="L1339" s="239" t="s">
        <v>1085</v>
      </c>
    </row>
    <row r="1340" spans="2:12" s="290" customFormat="1" x14ac:dyDescent="0.25">
      <c r="B1340" s="290">
        <v>9</v>
      </c>
      <c r="C1340" s="290" t="s">
        <v>275</v>
      </c>
      <c r="D1340" s="290" t="s">
        <v>1406</v>
      </c>
      <c r="E1340" s="626">
        <f>'9'!I62</f>
        <v>0</v>
      </c>
      <c r="F1340" s="249" t="s">
        <v>1032</v>
      </c>
      <c r="G1340" s="312" t="s">
        <v>1074</v>
      </c>
      <c r="I1340" s="291" t="s">
        <v>31</v>
      </c>
      <c r="J1340" s="313" t="s">
        <v>938</v>
      </c>
      <c r="K1340" s="290" t="str">
        <f t="shared" si="27"/>
        <v/>
      </c>
      <c r="L1340" s="239" t="s">
        <v>1085</v>
      </c>
    </row>
    <row r="1341" spans="2:12" s="290" customFormat="1" x14ac:dyDescent="0.25">
      <c r="B1341" s="290">
        <v>9</v>
      </c>
      <c r="C1341" s="290" t="s">
        <v>275</v>
      </c>
      <c r="D1341" s="290" t="s">
        <v>1406</v>
      </c>
      <c r="E1341" s="626">
        <f>'9'!I63</f>
        <v>0</v>
      </c>
      <c r="F1341" s="249" t="s">
        <v>1033</v>
      </c>
      <c r="G1341" s="312" t="s">
        <v>1074</v>
      </c>
      <c r="I1341" s="291" t="s">
        <v>31</v>
      </c>
      <c r="J1341" s="313" t="s">
        <v>938</v>
      </c>
      <c r="K1341" s="290" t="str">
        <f t="shared" si="27"/>
        <v/>
      </c>
      <c r="L1341" s="239" t="s">
        <v>1085</v>
      </c>
    </row>
    <row r="1342" spans="2:12" s="290" customFormat="1" x14ac:dyDescent="0.25">
      <c r="B1342" s="290">
        <v>9</v>
      </c>
      <c r="C1342" s="290" t="s">
        <v>275</v>
      </c>
      <c r="D1342" s="290" t="s">
        <v>1406</v>
      </c>
      <c r="E1342" s="626">
        <f>'9'!I64</f>
        <v>0</v>
      </c>
      <c r="F1342" s="249" t="s">
        <v>1034</v>
      </c>
      <c r="G1342" s="312" t="s">
        <v>1074</v>
      </c>
      <c r="I1342" s="291" t="s">
        <v>31</v>
      </c>
      <c r="J1342" s="313" t="s">
        <v>938</v>
      </c>
      <c r="K1342" s="290" t="str">
        <f t="shared" si="27"/>
        <v/>
      </c>
      <c r="L1342" s="239" t="s">
        <v>1085</v>
      </c>
    </row>
    <row r="1343" spans="2:12" s="290" customFormat="1" x14ac:dyDescent="0.25">
      <c r="B1343" s="290">
        <v>9</v>
      </c>
      <c r="C1343" s="290" t="s">
        <v>275</v>
      </c>
      <c r="D1343" s="290" t="s">
        <v>1406</v>
      </c>
      <c r="E1343" s="626">
        <f>'9'!I65</f>
        <v>0</v>
      </c>
      <c r="F1343" s="249" t="s">
        <v>1035</v>
      </c>
      <c r="G1343" s="312" t="s">
        <v>1074</v>
      </c>
      <c r="I1343" s="291" t="s">
        <v>31</v>
      </c>
      <c r="J1343" s="313" t="s">
        <v>938</v>
      </c>
      <c r="K1343" s="290" t="str">
        <f t="shared" si="27"/>
        <v/>
      </c>
      <c r="L1343" s="239" t="s">
        <v>1085</v>
      </c>
    </row>
    <row r="1344" spans="2:12" s="290" customFormat="1" x14ac:dyDescent="0.25">
      <c r="B1344" s="290">
        <v>9</v>
      </c>
      <c r="C1344" s="290" t="s">
        <v>275</v>
      </c>
      <c r="D1344" s="290" t="s">
        <v>1406</v>
      </c>
      <c r="E1344" s="626">
        <f>'9'!I66</f>
        <v>0</v>
      </c>
      <c r="F1344" s="249" t="s">
        <v>1036</v>
      </c>
      <c r="G1344" s="312" t="s">
        <v>1074</v>
      </c>
      <c r="I1344" s="291" t="s">
        <v>31</v>
      </c>
      <c r="J1344" s="313" t="s">
        <v>938</v>
      </c>
      <c r="K1344" s="290" t="str">
        <f t="shared" si="27"/>
        <v/>
      </c>
      <c r="L1344" s="239" t="s">
        <v>1085</v>
      </c>
    </row>
    <row r="1345" spans="1:12" s="290" customFormat="1" x14ac:dyDescent="0.25">
      <c r="B1345" s="290">
        <v>9</v>
      </c>
      <c r="C1345" s="290" t="s">
        <v>275</v>
      </c>
      <c r="D1345" s="290" t="s">
        <v>1406</v>
      </c>
      <c r="E1345" s="626">
        <f>'9'!I67</f>
        <v>0</v>
      </c>
      <c r="F1345" s="249" t="s">
        <v>1037</v>
      </c>
      <c r="G1345" s="312" t="s">
        <v>1074</v>
      </c>
      <c r="I1345" s="291" t="s">
        <v>31</v>
      </c>
      <c r="J1345" s="313" t="s">
        <v>938</v>
      </c>
      <c r="K1345" s="290" t="str">
        <f t="shared" si="27"/>
        <v/>
      </c>
      <c r="L1345" s="239" t="s">
        <v>1085</v>
      </c>
    </row>
    <row r="1346" spans="1:12" s="290" customFormat="1" x14ac:dyDescent="0.25">
      <c r="B1346" s="290">
        <v>9</v>
      </c>
      <c r="C1346" s="290" t="s">
        <v>275</v>
      </c>
      <c r="D1346" s="290" t="s">
        <v>1406</v>
      </c>
      <c r="E1346" s="626">
        <f>'9'!I68</f>
        <v>0</v>
      </c>
      <c r="F1346" s="249" t="s">
        <v>614</v>
      </c>
      <c r="G1346" s="312" t="s">
        <v>1074</v>
      </c>
      <c r="I1346" s="291" t="s">
        <v>31</v>
      </c>
      <c r="J1346" s="313" t="s">
        <v>938</v>
      </c>
      <c r="K1346" s="290" t="str">
        <f t="shared" si="27"/>
        <v/>
      </c>
      <c r="L1346" s="239" t="s">
        <v>1085</v>
      </c>
    </row>
    <row r="1347" spans="1:12" s="290" customFormat="1" x14ac:dyDescent="0.25">
      <c r="B1347" s="290">
        <v>9</v>
      </c>
      <c r="C1347" s="290" t="s">
        <v>275</v>
      </c>
      <c r="D1347" s="290" t="s">
        <v>1406</v>
      </c>
      <c r="E1347" s="626">
        <f>'9'!I69</f>
        <v>0</v>
      </c>
      <c r="F1347" s="249" t="s">
        <v>1038</v>
      </c>
      <c r="G1347" s="312" t="s">
        <v>1074</v>
      </c>
      <c r="I1347" s="291" t="s">
        <v>31</v>
      </c>
      <c r="J1347" s="313" t="s">
        <v>938</v>
      </c>
      <c r="K1347" s="290" t="str">
        <f t="shared" si="27"/>
        <v/>
      </c>
      <c r="L1347" s="239" t="s">
        <v>1085</v>
      </c>
    </row>
    <row r="1348" spans="1:12" s="290" customFormat="1" x14ac:dyDescent="0.25">
      <c r="B1348" s="290">
        <v>9</v>
      </c>
      <c r="C1348" s="290" t="s">
        <v>275</v>
      </c>
      <c r="D1348" s="290" t="s">
        <v>1406</v>
      </c>
      <c r="E1348" s="626">
        <f>'9'!I70</f>
        <v>0</v>
      </c>
      <c r="F1348" s="175" t="s">
        <v>87</v>
      </c>
      <c r="G1348" s="312" t="s">
        <v>1074</v>
      </c>
      <c r="I1348" s="291" t="s">
        <v>31</v>
      </c>
      <c r="J1348" s="313" t="s">
        <v>938</v>
      </c>
      <c r="K1348" s="290" t="str">
        <f t="shared" si="27"/>
        <v/>
      </c>
      <c r="L1348" s="239" t="s">
        <v>1085</v>
      </c>
    </row>
    <row r="1349" spans="1:12" s="290" customFormat="1" x14ac:dyDescent="0.25">
      <c r="B1349" s="290">
        <v>9</v>
      </c>
      <c r="C1349" s="290" t="s">
        <v>297</v>
      </c>
      <c r="D1349" s="290" t="s">
        <v>1406</v>
      </c>
      <c r="E1349" s="626">
        <f>'9'!I73</f>
        <v>0</v>
      </c>
      <c r="F1349" s="249" t="s">
        <v>1039</v>
      </c>
      <c r="G1349" s="312" t="s">
        <v>1074</v>
      </c>
      <c r="I1349" s="291" t="s">
        <v>31</v>
      </c>
      <c r="J1349" s="313" t="s">
        <v>938</v>
      </c>
      <c r="K1349" s="290" t="str">
        <f t="shared" si="27"/>
        <v/>
      </c>
      <c r="L1349" s="239" t="s">
        <v>1085</v>
      </c>
    </row>
    <row r="1350" spans="1:12" x14ac:dyDescent="0.25">
      <c r="A1350" s="290"/>
      <c r="B1350" s="290">
        <v>9</v>
      </c>
      <c r="C1350" s="290" t="s">
        <v>297</v>
      </c>
      <c r="D1350" s="290" t="s">
        <v>1406</v>
      </c>
      <c r="E1350" s="626">
        <f>'9'!I74</f>
        <v>0</v>
      </c>
      <c r="F1350" s="249" t="s">
        <v>1070</v>
      </c>
      <c r="G1350" s="312" t="s">
        <v>1074</v>
      </c>
      <c r="I1350" s="291" t="s">
        <v>31</v>
      </c>
      <c r="J1350" s="313" t="s">
        <v>938</v>
      </c>
      <c r="K1350" s="290" t="str">
        <f t="shared" si="27"/>
        <v/>
      </c>
      <c r="L1350" s="239" t="s">
        <v>1085</v>
      </c>
    </row>
    <row r="1351" spans="1:12" x14ac:dyDescent="0.25">
      <c r="A1351" s="290"/>
      <c r="B1351" s="290">
        <v>9</v>
      </c>
      <c r="C1351" s="290" t="s">
        <v>297</v>
      </c>
      <c r="D1351" s="290" t="s">
        <v>1406</v>
      </c>
      <c r="E1351" s="626">
        <f>'9'!I75</f>
        <v>0</v>
      </c>
      <c r="F1351" s="249" t="s">
        <v>864</v>
      </c>
      <c r="G1351" s="312" t="s">
        <v>1074</v>
      </c>
      <c r="I1351" s="291" t="s">
        <v>31</v>
      </c>
      <c r="J1351" s="313" t="s">
        <v>938</v>
      </c>
      <c r="K1351" s="290" t="str">
        <f t="shared" si="27"/>
        <v/>
      </c>
      <c r="L1351" s="239" t="s">
        <v>1085</v>
      </c>
    </row>
    <row r="1352" spans="1:12" x14ac:dyDescent="0.25">
      <c r="A1352" s="290"/>
      <c r="B1352" s="290">
        <v>9</v>
      </c>
      <c r="C1352" s="290" t="s">
        <v>297</v>
      </c>
      <c r="D1352" s="290" t="s">
        <v>1406</v>
      </c>
      <c r="E1352" s="626">
        <f>'9'!I76</f>
        <v>0</v>
      </c>
      <c r="F1352" s="249" t="s">
        <v>1040</v>
      </c>
      <c r="G1352" s="312" t="s">
        <v>1074</v>
      </c>
      <c r="I1352" s="291" t="s">
        <v>31</v>
      </c>
      <c r="J1352" s="313" t="s">
        <v>938</v>
      </c>
      <c r="K1352" s="290" t="str">
        <f t="shared" si="27"/>
        <v/>
      </c>
      <c r="L1352" s="239" t="s">
        <v>1085</v>
      </c>
    </row>
    <row r="1353" spans="1:12" x14ac:dyDescent="0.25">
      <c r="A1353" s="290"/>
      <c r="B1353" s="290">
        <v>9</v>
      </c>
      <c r="C1353" s="290" t="s">
        <v>297</v>
      </c>
      <c r="D1353" s="290" t="s">
        <v>1406</v>
      </c>
      <c r="E1353" s="626">
        <f>'9'!I77</f>
        <v>0</v>
      </c>
      <c r="F1353" s="249" t="s">
        <v>1041</v>
      </c>
      <c r="G1353" s="312" t="s">
        <v>1074</v>
      </c>
      <c r="I1353" s="291" t="s">
        <v>31</v>
      </c>
      <c r="J1353" s="313" t="s">
        <v>938</v>
      </c>
      <c r="K1353" s="290" t="str">
        <f t="shared" si="27"/>
        <v/>
      </c>
      <c r="L1353" s="239" t="s">
        <v>1085</v>
      </c>
    </row>
    <row r="1354" spans="1:12" x14ac:dyDescent="0.25">
      <c r="A1354" s="290"/>
      <c r="B1354" s="290">
        <v>9</v>
      </c>
      <c r="C1354" s="290" t="s">
        <v>297</v>
      </c>
      <c r="D1354" s="290" t="s">
        <v>1406</v>
      </c>
      <c r="E1354" s="626">
        <f>'9'!I78</f>
        <v>0</v>
      </c>
      <c r="F1354" s="249" t="s">
        <v>1042</v>
      </c>
      <c r="G1354" s="312" t="s">
        <v>1074</v>
      </c>
      <c r="I1354" s="291" t="s">
        <v>31</v>
      </c>
      <c r="J1354" s="313" t="s">
        <v>938</v>
      </c>
      <c r="K1354" s="290" t="str">
        <f t="shared" si="27"/>
        <v/>
      </c>
      <c r="L1354" s="239" t="s">
        <v>1085</v>
      </c>
    </row>
    <row r="1355" spans="1:12" x14ac:dyDescent="0.25">
      <c r="A1355" s="290"/>
      <c r="B1355" s="290">
        <v>9</v>
      </c>
      <c r="C1355" s="290" t="s">
        <v>297</v>
      </c>
      <c r="D1355" s="290" t="s">
        <v>1406</v>
      </c>
      <c r="E1355" s="626">
        <f>'9'!I79</f>
        <v>0</v>
      </c>
      <c r="F1355" s="229" t="s">
        <v>1043</v>
      </c>
      <c r="G1355" s="312" t="s">
        <v>1074</v>
      </c>
      <c r="I1355" s="291" t="s">
        <v>31</v>
      </c>
      <c r="J1355" s="313" t="s">
        <v>938</v>
      </c>
      <c r="K1355" s="290" t="str">
        <f t="shared" si="27"/>
        <v/>
      </c>
      <c r="L1355" s="239" t="s">
        <v>1085</v>
      </c>
    </row>
    <row r="1356" spans="1:12" x14ac:dyDescent="0.25">
      <c r="A1356" s="290"/>
      <c r="B1356" s="290">
        <v>9</v>
      </c>
      <c r="C1356" s="290" t="s">
        <v>297</v>
      </c>
      <c r="D1356" s="290" t="s">
        <v>1406</v>
      </c>
      <c r="E1356" s="626">
        <f>'9'!I80</f>
        <v>0</v>
      </c>
      <c r="F1356" s="229" t="s">
        <v>1044</v>
      </c>
      <c r="G1356" s="312" t="s">
        <v>1074</v>
      </c>
      <c r="I1356" s="291" t="s">
        <v>31</v>
      </c>
      <c r="J1356" s="313" t="s">
        <v>938</v>
      </c>
      <c r="K1356" s="290" t="str">
        <f t="shared" si="27"/>
        <v/>
      </c>
      <c r="L1356" s="239" t="s">
        <v>1085</v>
      </c>
    </row>
    <row r="1357" spans="1:12" x14ac:dyDescent="0.25">
      <c r="A1357" s="290"/>
      <c r="B1357" s="290">
        <v>9</v>
      </c>
      <c r="C1357" s="290" t="s">
        <v>297</v>
      </c>
      <c r="D1357" s="290" t="s">
        <v>1406</v>
      </c>
      <c r="E1357" s="626">
        <f>'9'!I81</f>
        <v>0</v>
      </c>
      <c r="F1357" s="229" t="s">
        <v>1045</v>
      </c>
      <c r="G1357" s="312" t="s">
        <v>1074</v>
      </c>
      <c r="I1357" s="291" t="s">
        <v>31</v>
      </c>
      <c r="J1357" s="313" t="s">
        <v>938</v>
      </c>
      <c r="K1357" s="290" t="str">
        <f t="shared" si="27"/>
        <v/>
      </c>
      <c r="L1357" s="239" t="s">
        <v>1085</v>
      </c>
    </row>
    <row r="1358" spans="1:12" x14ac:dyDescent="0.25">
      <c r="A1358" s="290"/>
      <c r="B1358" s="290">
        <v>9</v>
      </c>
      <c r="C1358" s="290" t="s">
        <v>297</v>
      </c>
      <c r="D1358" s="290" t="s">
        <v>1406</v>
      </c>
      <c r="E1358" s="626">
        <f>'9'!I82</f>
        <v>0</v>
      </c>
      <c r="F1358" s="229" t="s">
        <v>1046</v>
      </c>
      <c r="G1358" s="312" t="s">
        <v>1074</v>
      </c>
      <c r="I1358" s="291" t="s">
        <v>31</v>
      </c>
      <c r="J1358" s="313" t="s">
        <v>938</v>
      </c>
      <c r="K1358" s="290" t="str">
        <f t="shared" si="27"/>
        <v/>
      </c>
      <c r="L1358" s="239" t="s">
        <v>1085</v>
      </c>
    </row>
    <row r="1359" spans="1:12" x14ac:dyDescent="0.25">
      <c r="A1359" s="290"/>
      <c r="B1359" s="290">
        <v>9</v>
      </c>
      <c r="C1359" s="290" t="s">
        <v>297</v>
      </c>
      <c r="D1359" s="290" t="s">
        <v>1406</v>
      </c>
      <c r="E1359" s="626">
        <f>'9'!I83</f>
        <v>0</v>
      </c>
      <c r="F1359" s="175" t="s">
        <v>87</v>
      </c>
      <c r="G1359" s="312" t="s">
        <v>1074</v>
      </c>
      <c r="I1359" s="291" t="s">
        <v>31</v>
      </c>
      <c r="J1359" s="313" t="s">
        <v>938</v>
      </c>
      <c r="K1359" s="290" t="str">
        <f t="shared" si="27"/>
        <v/>
      </c>
      <c r="L1359" s="239" t="s">
        <v>1085</v>
      </c>
    </row>
    <row r="1360" spans="1:12" x14ac:dyDescent="0.25">
      <c r="A1360" s="290"/>
      <c r="B1360" s="290">
        <v>9</v>
      </c>
      <c r="C1360" t="s">
        <v>299</v>
      </c>
      <c r="D1360" s="290" t="s">
        <v>1406</v>
      </c>
      <c r="E1360" s="626">
        <f>'9'!I86</f>
        <v>0</v>
      </c>
      <c r="F1360" s="249" t="s">
        <v>1047</v>
      </c>
      <c r="G1360" s="312" t="s">
        <v>1074</v>
      </c>
      <c r="I1360" s="291" t="s">
        <v>31</v>
      </c>
      <c r="J1360" s="313" t="s">
        <v>938</v>
      </c>
      <c r="K1360" s="290" t="str">
        <f t="shared" si="27"/>
        <v/>
      </c>
      <c r="L1360" s="239" t="s">
        <v>1085</v>
      </c>
    </row>
    <row r="1361" spans="1:12" x14ac:dyDescent="0.25">
      <c r="A1361" s="290"/>
      <c r="B1361" s="290">
        <v>9</v>
      </c>
      <c r="C1361" s="290" t="s">
        <v>299</v>
      </c>
      <c r="D1361" s="290" t="s">
        <v>1406</v>
      </c>
      <c r="E1361" s="626">
        <f>'9'!I87</f>
        <v>0</v>
      </c>
      <c r="F1361" s="249" t="s">
        <v>906</v>
      </c>
      <c r="G1361" s="312" t="s">
        <v>1074</v>
      </c>
      <c r="I1361" s="291" t="s">
        <v>31</v>
      </c>
      <c r="J1361" s="313" t="s">
        <v>938</v>
      </c>
      <c r="K1361" s="290" t="str">
        <f t="shared" si="27"/>
        <v/>
      </c>
      <c r="L1361" s="239" t="s">
        <v>1085</v>
      </c>
    </row>
    <row r="1362" spans="1:12" x14ac:dyDescent="0.25">
      <c r="A1362" s="290"/>
      <c r="B1362" s="290">
        <v>9</v>
      </c>
      <c r="C1362" s="290" t="s">
        <v>299</v>
      </c>
      <c r="D1362" s="290" t="s">
        <v>1406</v>
      </c>
      <c r="E1362" s="626">
        <f>'9'!I88</f>
        <v>0</v>
      </c>
      <c r="F1362" s="249" t="s">
        <v>1048</v>
      </c>
      <c r="G1362" s="312" t="s">
        <v>1074</v>
      </c>
      <c r="I1362" s="291" t="s">
        <v>31</v>
      </c>
      <c r="J1362" s="313" t="s">
        <v>938</v>
      </c>
      <c r="K1362" s="290" t="str">
        <f t="shared" si="27"/>
        <v/>
      </c>
      <c r="L1362" s="239" t="s">
        <v>1085</v>
      </c>
    </row>
    <row r="1363" spans="1:12" x14ac:dyDescent="0.25">
      <c r="A1363" s="290"/>
      <c r="B1363" s="290">
        <v>9</v>
      </c>
      <c r="C1363" s="290" t="s">
        <v>299</v>
      </c>
      <c r="D1363" s="290" t="s">
        <v>1406</v>
      </c>
      <c r="E1363" s="626">
        <f>'9'!I89</f>
        <v>0</v>
      </c>
      <c r="F1363" s="249" t="s">
        <v>1049</v>
      </c>
      <c r="G1363" s="312" t="s">
        <v>1074</v>
      </c>
      <c r="I1363" s="291" t="s">
        <v>31</v>
      </c>
      <c r="J1363" s="313" t="s">
        <v>938</v>
      </c>
      <c r="K1363" s="290" t="str">
        <f t="shared" ref="K1363:K1370" si="28">IF(E1363=0,"",E1363)</f>
        <v/>
      </c>
      <c r="L1363" s="239" t="s">
        <v>1085</v>
      </c>
    </row>
    <row r="1364" spans="1:12" x14ac:dyDescent="0.25">
      <c r="A1364" s="290"/>
      <c r="B1364" s="290">
        <v>9</v>
      </c>
      <c r="C1364" s="290" t="s">
        <v>299</v>
      </c>
      <c r="D1364" s="290" t="s">
        <v>1406</v>
      </c>
      <c r="E1364" s="626">
        <f>'9'!I90</f>
        <v>0</v>
      </c>
      <c r="F1364" s="175" t="s">
        <v>87</v>
      </c>
      <c r="G1364" s="312" t="s">
        <v>1074</v>
      </c>
      <c r="I1364" s="291" t="s">
        <v>31</v>
      </c>
      <c r="J1364" s="313" t="s">
        <v>938</v>
      </c>
      <c r="K1364" s="290" t="str">
        <f t="shared" si="28"/>
        <v/>
      </c>
      <c r="L1364" s="239" t="s">
        <v>1085</v>
      </c>
    </row>
    <row r="1365" spans="1:12" x14ac:dyDescent="0.25">
      <c r="A1365" s="290"/>
      <c r="B1365" s="290">
        <v>9</v>
      </c>
      <c r="C1365" t="s">
        <v>1052</v>
      </c>
      <c r="D1365" s="290" t="s">
        <v>1406</v>
      </c>
      <c r="E1365" s="626">
        <f>'9'!I93</f>
        <v>0</v>
      </c>
      <c r="F1365" s="284" t="s">
        <v>1050</v>
      </c>
      <c r="G1365" s="312" t="s">
        <v>1074</v>
      </c>
      <c r="I1365" s="291" t="s">
        <v>31</v>
      </c>
      <c r="J1365" s="313" t="s">
        <v>938</v>
      </c>
      <c r="K1365" s="290" t="str">
        <f t="shared" si="28"/>
        <v/>
      </c>
      <c r="L1365" s="239" t="s">
        <v>1085</v>
      </c>
    </row>
    <row r="1366" spans="1:12" x14ac:dyDescent="0.25">
      <c r="A1366" s="290"/>
      <c r="B1366" s="290">
        <v>9</v>
      </c>
      <c r="C1366" s="290" t="s">
        <v>1052</v>
      </c>
      <c r="D1366" s="290" t="s">
        <v>1406</v>
      </c>
      <c r="E1366" s="626">
        <f>'9'!I94</f>
        <v>0</v>
      </c>
      <c r="F1366" s="254" t="s">
        <v>907</v>
      </c>
      <c r="G1366" s="312" t="s">
        <v>1074</v>
      </c>
      <c r="I1366" s="291" t="s">
        <v>31</v>
      </c>
      <c r="J1366" s="313" t="s">
        <v>938</v>
      </c>
      <c r="K1366" s="290" t="str">
        <f t="shared" si="28"/>
        <v/>
      </c>
      <c r="L1366" s="239" t="s">
        <v>1085</v>
      </c>
    </row>
    <row r="1367" spans="1:12" x14ac:dyDescent="0.25">
      <c r="A1367" s="290"/>
      <c r="B1367" s="290">
        <v>9</v>
      </c>
      <c r="C1367" s="290" t="s">
        <v>1052</v>
      </c>
      <c r="D1367" s="290" t="s">
        <v>1406</v>
      </c>
      <c r="E1367" s="626">
        <f>'9'!I95</f>
        <v>0</v>
      </c>
      <c r="F1367" s="249" t="s">
        <v>1051</v>
      </c>
      <c r="G1367" s="312" t="s">
        <v>1074</v>
      </c>
      <c r="I1367" s="291" t="s">
        <v>31</v>
      </c>
      <c r="J1367" s="313" t="s">
        <v>938</v>
      </c>
      <c r="K1367" s="290" t="str">
        <f t="shared" si="28"/>
        <v/>
      </c>
      <c r="L1367" s="239" t="s">
        <v>1085</v>
      </c>
    </row>
    <row r="1368" spans="1:12" x14ac:dyDescent="0.25">
      <c r="A1368" s="290"/>
      <c r="B1368" s="290">
        <v>9</v>
      </c>
      <c r="C1368" s="290" t="s">
        <v>1052</v>
      </c>
      <c r="D1368" s="290" t="s">
        <v>1406</v>
      </c>
      <c r="E1368" s="626">
        <f>'9'!I96</f>
        <v>0</v>
      </c>
      <c r="F1368" s="175" t="s">
        <v>87</v>
      </c>
      <c r="G1368" s="312" t="s">
        <v>1074</v>
      </c>
      <c r="I1368" s="291" t="s">
        <v>31</v>
      </c>
      <c r="J1368" s="313" t="s">
        <v>938</v>
      </c>
      <c r="K1368" s="290" t="str">
        <f t="shared" si="28"/>
        <v/>
      </c>
      <c r="L1368" s="239" t="s">
        <v>1085</v>
      </c>
    </row>
    <row r="1369" spans="1:12" x14ac:dyDescent="0.25">
      <c r="A1369" s="290"/>
      <c r="B1369" s="290">
        <v>9</v>
      </c>
      <c r="C1369" t="s">
        <v>1053</v>
      </c>
      <c r="D1369" s="290" t="s">
        <v>1406</v>
      </c>
      <c r="E1369" s="626">
        <f>'9'!I99</f>
        <v>0</v>
      </c>
      <c r="F1369" s="254" t="s">
        <v>908</v>
      </c>
      <c r="G1369" s="312" t="s">
        <v>1074</v>
      </c>
      <c r="I1369" s="291" t="s">
        <v>31</v>
      </c>
      <c r="J1369" s="313" t="s">
        <v>938</v>
      </c>
      <c r="K1369" s="290" t="str">
        <f t="shared" si="28"/>
        <v/>
      </c>
      <c r="L1369" s="239" t="s">
        <v>1085</v>
      </c>
    </row>
    <row r="1370" spans="1:12" x14ac:dyDescent="0.25">
      <c r="A1370" s="290"/>
      <c r="B1370" s="290">
        <v>9</v>
      </c>
      <c r="C1370" t="s">
        <v>1053</v>
      </c>
      <c r="D1370" s="290" t="s">
        <v>1406</v>
      </c>
      <c r="E1370" s="626">
        <f>'9'!I100</f>
        <v>0</v>
      </c>
      <c r="F1370" s="175" t="s">
        <v>87</v>
      </c>
      <c r="G1370" s="312" t="s">
        <v>1074</v>
      </c>
      <c r="I1370" s="291" t="s">
        <v>31</v>
      </c>
      <c r="J1370" s="313" t="s">
        <v>938</v>
      </c>
      <c r="K1370" s="290" t="str">
        <f t="shared" si="28"/>
        <v/>
      </c>
      <c r="L1370" s="239" t="s">
        <v>1085</v>
      </c>
    </row>
    <row r="1371" spans="1:12" x14ac:dyDescent="0.25">
      <c r="A1371" s="290"/>
      <c r="B1371">
        <v>9</v>
      </c>
      <c r="C1371" t="s">
        <v>663</v>
      </c>
      <c r="F1371" s="248" t="s">
        <v>872</v>
      </c>
      <c r="H1371" t="s">
        <v>1059</v>
      </c>
      <c r="I1371" s="262" t="s">
        <v>1060</v>
      </c>
    </row>
    <row r="1372" spans="1:12" x14ac:dyDescent="0.25">
      <c r="A1372" s="290"/>
      <c r="B1372" s="239" t="s">
        <v>1404</v>
      </c>
      <c r="C1372" t="s">
        <v>672</v>
      </c>
      <c r="F1372" s="248" t="s">
        <v>877</v>
      </c>
      <c r="I1372" s="292" t="s">
        <v>30</v>
      </c>
    </row>
    <row r="1373" spans="1:12" s="290" customFormat="1" x14ac:dyDescent="0.25">
      <c r="B1373" s="239" t="s">
        <v>1404</v>
      </c>
      <c r="C1373" s="290" t="s">
        <v>672</v>
      </c>
      <c r="D1373" s="239" t="s">
        <v>783</v>
      </c>
      <c r="E1373" s="617"/>
      <c r="F1373" s="103" t="s">
        <v>642</v>
      </c>
      <c r="G1373" s="248"/>
      <c r="I1373" s="292" t="s">
        <v>30</v>
      </c>
    </row>
    <row r="1374" spans="1:12" s="290" customFormat="1" x14ac:dyDescent="0.25">
      <c r="B1374" s="239" t="s">
        <v>1404</v>
      </c>
      <c r="C1374" s="290" t="s">
        <v>672</v>
      </c>
      <c r="D1374" s="239" t="s">
        <v>783</v>
      </c>
      <c r="E1374" s="617"/>
      <c r="F1374" s="103" t="s">
        <v>643</v>
      </c>
      <c r="G1374" s="248"/>
      <c r="I1374" s="292" t="s">
        <v>30</v>
      </c>
    </row>
    <row r="1375" spans="1:12" s="290" customFormat="1" x14ac:dyDescent="0.25">
      <c r="B1375" s="239" t="s">
        <v>1404</v>
      </c>
      <c r="C1375" s="290" t="s">
        <v>672</v>
      </c>
      <c r="D1375" s="239" t="s">
        <v>783</v>
      </c>
      <c r="E1375" s="617"/>
      <c r="F1375" s="280" t="s">
        <v>1072</v>
      </c>
      <c r="G1375" s="248"/>
      <c r="I1375" s="292" t="s">
        <v>30</v>
      </c>
    </row>
    <row r="1376" spans="1:12" s="290" customFormat="1" x14ac:dyDescent="0.25">
      <c r="B1376" s="239" t="s">
        <v>1404</v>
      </c>
      <c r="C1376" s="290" t="s">
        <v>672</v>
      </c>
      <c r="D1376" s="239" t="s">
        <v>783</v>
      </c>
      <c r="E1376" s="617"/>
      <c r="F1376" s="280" t="s">
        <v>1073</v>
      </c>
      <c r="G1376" s="248"/>
      <c r="I1376" s="292" t="s">
        <v>30</v>
      </c>
    </row>
    <row r="1377" spans="2:9" s="290" customFormat="1" x14ac:dyDescent="0.25">
      <c r="B1377" s="239" t="s">
        <v>1404</v>
      </c>
      <c r="C1377" s="290" t="s">
        <v>672</v>
      </c>
      <c r="D1377" s="239" t="s">
        <v>783</v>
      </c>
      <c r="E1377" s="617"/>
      <c r="F1377" s="249" t="s">
        <v>644</v>
      </c>
      <c r="G1377" s="248"/>
      <c r="I1377" s="292" t="s">
        <v>30</v>
      </c>
    </row>
    <row r="1378" spans="2:9" s="290" customFormat="1" x14ac:dyDescent="0.25">
      <c r="B1378" s="239" t="s">
        <v>1404</v>
      </c>
      <c r="C1378" s="290" t="s">
        <v>672</v>
      </c>
      <c r="D1378" s="239" t="s">
        <v>783</v>
      </c>
      <c r="E1378" s="617"/>
      <c r="F1378" s="229" t="s">
        <v>903</v>
      </c>
      <c r="G1378" s="248"/>
      <c r="I1378" s="292" t="s">
        <v>30</v>
      </c>
    </row>
    <row r="1379" spans="2:9" s="290" customFormat="1" x14ac:dyDescent="0.25">
      <c r="B1379" s="239" t="s">
        <v>1404</v>
      </c>
      <c r="C1379" s="290" t="s">
        <v>672</v>
      </c>
      <c r="D1379" s="239" t="s">
        <v>783</v>
      </c>
      <c r="E1379" s="617"/>
      <c r="F1379" s="229" t="s">
        <v>904</v>
      </c>
      <c r="G1379" s="248"/>
      <c r="I1379" s="292" t="s">
        <v>30</v>
      </c>
    </row>
    <row r="1380" spans="2:9" s="290" customFormat="1" x14ac:dyDescent="0.25">
      <c r="B1380" s="239" t="s">
        <v>1404</v>
      </c>
      <c r="C1380" s="290" t="s">
        <v>672</v>
      </c>
      <c r="D1380" s="239" t="s">
        <v>783</v>
      </c>
      <c r="E1380" s="617"/>
      <c r="F1380" s="103" t="s">
        <v>634</v>
      </c>
      <c r="G1380" s="248"/>
      <c r="I1380" s="292" t="s">
        <v>30</v>
      </c>
    </row>
    <row r="1381" spans="2:9" s="290" customFormat="1" x14ac:dyDescent="0.25">
      <c r="B1381" s="239" t="s">
        <v>1404</v>
      </c>
      <c r="C1381" s="290" t="s">
        <v>672</v>
      </c>
      <c r="D1381" s="239" t="s">
        <v>783</v>
      </c>
      <c r="E1381" s="617"/>
      <c r="F1381" s="103" t="s">
        <v>635</v>
      </c>
      <c r="G1381" s="248"/>
      <c r="I1381" s="292" t="s">
        <v>30</v>
      </c>
    </row>
    <row r="1382" spans="2:9" s="290" customFormat="1" x14ac:dyDescent="0.25">
      <c r="B1382" s="239" t="s">
        <v>1404</v>
      </c>
      <c r="C1382" s="290" t="s">
        <v>672</v>
      </c>
      <c r="D1382" s="239" t="s">
        <v>783</v>
      </c>
      <c r="E1382" s="617"/>
      <c r="F1382" s="103" t="s">
        <v>636</v>
      </c>
      <c r="G1382" s="248"/>
      <c r="I1382" s="292" t="s">
        <v>30</v>
      </c>
    </row>
    <row r="1383" spans="2:9" s="290" customFormat="1" x14ac:dyDescent="0.25">
      <c r="B1383" s="239" t="s">
        <v>1404</v>
      </c>
      <c r="C1383" s="290" t="s">
        <v>672</v>
      </c>
      <c r="D1383" s="239" t="s">
        <v>783</v>
      </c>
      <c r="E1383" s="617"/>
      <c r="F1383" s="103" t="s">
        <v>646</v>
      </c>
      <c r="G1383" s="248"/>
      <c r="I1383" s="292" t="s">
        <v>30</v>
      </c>
    </row>
    <row r="1384" spans="2:9" s="290" customFormat="1" x14ac:dyDescent="0.25">
      <c r="B1384" s="239" t="s">
        <v>1404</v>
      </c>
      <c r="C1384" s="290" t="s">
        <v>672</v>
      </c>
      <c r="D1384" s="239" t="s">
        <v>783</v>
      </c>
      <c r="E1384" s="617"/>
      <c r="F1384" s="103" t="s">
        <v>640</v>
      </c>
      <c r="G1384" s="248"/>
      <c r="I1384" s="292" t="s">
        <v>30</v>
      </c>
    </row>
    <row r="1385" spans="2:9" s="290" customFormat="1" x14ac:dyDescent="0.25">
      <c r="B1385" s="239" t="s">
        <v>1404</v>
      </c>
      <c r="C1385" s="290" t="s">
        <v>672</v>
      </c>
      <c r="D1385" s="239" t="s">
        <v>783</v>
      </c>
      <c r="E1385" s="617"/>
      <c r="F1385" s="103" t="s">
        <v>645</v>
      </c>
      <c r="G1385" s="248"/>
      <c r="I1385" s="292" t="s">
        <v>30</v>
      </c>
    </row>
    <row r="1386" spans="2:9" s="290" customFormat="1" x14ac:dyDescent="0.25">
      <c r="B1386" s="239" t="s">
        <v>1404</v>
      </c>
      <c r="C1386" s="290" t="s">
        <v>672</v>
      </c>
      <c r="D1386" s="239" t="s">
        <v>783</v>
      </c>
      <c r="E1386" s="617"/>
      <c r="F1386" s="103" t="s">
        <v>641</v>
      </c>
      <c r="G1386" s="248"/>
      <c r="I1386" s="292" t="s">
        <v>30</v>
      </c>
    </row>
    <row r="1387" spans="2:9" s="290" customFormat="1" x14ac:dyDescent="0.25">
      <c r="B1387" s="239" t="s">
        <v>1404</v>
      </c>
      <c r="C1387" s="290" t="s">
        <v>672</v>
      </c>
      <c r="D1387" s="239" t="s">
        <v>273</v>
      </c>
      <c r="E1387" s="617"/>
      <c r="F1387" s="103" t="s">
        <v>642</v>
      </c>
      <c r="G1387" s="248"/>
      <c r="I1387" s="292" t="s">
        <v>30</v>
      </c>
    </row>
    <row r="1388" spans="2:9" s="290" customFormat="1" x14ac:dyDescent="0.25">
      <c r="B1388" s="239" t="s">
        <v>1404</v>
      </c>
      <c r="C1388" s="290" t="s">
        <v>672</v>
      </c>
      <c r="D1388" s="239" t="s">
        <v>273</v>
      </c>
      <c r="E1388" s="617"/>
      <c r="F1388" s="103" t="s">
        <v>643</v>
      </c>
      <c r="G1388" s="248"/>
      <c r="I1388" s="292" t="s">
        <v>30</v>
      </c>
    </row>
    <row r="1389" spans="2:9" s="290" customFormat="1" x14ac:dyDescent="0.25">
      <c r="B1389" s="239" t="s">
        <v>1404</v>
      </c>
      <c r="C1389" s="290" t="s">
        <v>672</v>
      </c>
      <c r="D1389" s="239" t="s">
        <v>273</v>
      </c>
      <c r="E1389" s="617"/>
      <c r="F1389" s="280" t="s">
        <v>1072</v>
      </c>
      <c r="G1389" s="248"/>
      <c r="I1389" s="292" t="s">
        <v>30</v>
      </c>
    </row>
    <row r="1390" spans="2:9" s="290" customFormat="1" x14ac:dyDescent="0.25">
      <c r="B1390" s="239" t="s">
        <v>1404</v>
      </c>
      <c r="C1390" s="290" t="s">
        <v>672</v>
      </c>
      <c r="D1390" s="239" t="s">
        <v>273</v>
      </c>
      <c r="E1390" s="617"/>
      <c r="F1390" s="280" t="s">
        <v>1073</v>
      </c>
      <c r="G1390" s="248"/>
      <c r="I1390" s="292" t="s">
        <v>30</v>
      </c>
    </row>
    <row r="1391" spans="2:9" s="290" customFormat="1" x14ac:dyDescent="0.25">
      <c r="B1391" s="239" t="s">
        <v>1404</v>
      </c>
      <c r="C1391" s="290" t="s">
        <v>672</v>
      </c>
      <c r="D1391" s="239" t="s">
        <v>273</v>
      </c>
      <c r="E1391" s="617"/>
      <c r="F1391" s="249" t="s">
        <v>644</v>
      </c>
      <c r="G1391" s="248"/>
      <c r="I1391" s="292" t="s">
        <v>30</v>
      </c>
    </row>
    <row r="1392" spans="2:9" s="290" customFormat="1" x14ac:dyDescent="0.25">
      <c r="B1392" s="239" t="s">
        <v>1404</v>
      </c>
      <c r="C1392" s="290" t="s">
        <v>672</v>
      </c>
      <c r="D1392" s="239" t="s">
        <v>273</v>
      </c>
      <c r="E1392" s="617"/>
      <c r="F1392" s="229" t="s">
        <v>903</v>
      </c>
      <c r="G1392" s="248"/>
      <c r="I1392" s="292" t="s">
        <v>30</v>
      </c>
    </row>
    <row r="1393" spans="2:9" s="290" customFormat="1" x14ac:dyDescent="0.25">
      <c r="B1393" s="239" t="s">
        <v>1404</v>
      </c>
      <c r="C1393" s="290" t="s">
        <v>672</v>
      </c>
      <c r="D1393" s="239" t="s">
        <v>273</v>
      </c>
      <c r="E1393" s="617"/>
      <c r="F1393" s="229" t="s">
        <v>904</v>
      </c>
      <c r="G1393" s="248"/>
      <c r="I1393" s="292" t="s">
        <v>30</v>
      </c>
    </row>
    <row r="1394" spans="2:9" s="290" customFormat="1" x14ac:dyDescent="0.25">
      <c r="B1394" s="239" t="s">
        <v>1404</v>
      </c>
      <c r="C1394" s="290" t="s">
        <v>672</v>
      </c>
      <c r="D1394" s="239" t="s">
        <v>273</v>
      </c>
      <c r="E1394" s="617"/>
      <c r="F1394" s="103" t="s">
        <v>634</v>
      </c>
      <c r="G1394" s="248"/>
      <c r="I1394" s="292" t="s">
        <v>30</v>
      </c>
    </row>
    <row r="1395" spans="2:9" s="290" customFormat="1" x14ac:dyDescent="0.25">
      <c r="B1395" s="239" t="s">
        <v>1404</v>
      </c>
      <c r="C1395" s="290" t="s">
        <v>672</v>
      </c>
      <c r="D1395" s="239" t="s">
        <v>273</v>
      </c>
      <c r="E1395" s="617"/>
      <c r="F1395" s="103" t="s">
        <v>635</v>
      </c>
      <c r="G1395" s="248"/>
      <c r="I1395" s="292" t="s">
        <v>30</v>
      </c>
    </row>
    <row r="1396" spans="2:9" s="290" customFormat="1" x14ac:dyDescent="0.25">
      <c r="B1396" s="239" t="s">
        <v>1404</v>
      </c>
      <c r="C1396" s="290" t="s">
        <v>672</v>
      </c>
      <c r="D1396" s="239" t="s">
        <v>273</v>
      </c>
      <c r="E1396" s="617"/>
      <c r="F1396" s="103" t="s">
        <v>636</v>
      </c>
      <c r="G1396" s="248"/>
      <c r="I1396" s="292" t="s">
        <v>30</v>
      </c>
    </row>
    <row r="1397" spans="2:9" s="290" customFormat="1" x14ac:dyDescent="0.25">
      <c r="B1397" s="239" t="s">
        <v>1404</v>
      </c>
      <c r="C1397" s="290" t="s">
        <v>672</v>
      </c>
      <c r="D1397" s="239" t="s">
        <v>273</v>
      </c>
      <c r="E1397" s="617"/>
      <c r="F1397" s="103" t="s">
        <v>646</v>
      </c>
      <c r="G1397" s="248"/>
      <c r="I1397" s="292" t="s">
        <v>30</v>
      </c>
    </row>
    <row r="1398" spans="2:9" s="290" customFormat="1" x14ac:dyDescent="0.25">
      <c r="B1398" s="239" t="s">
        <v>1404</v>
      </c>
      <c r="C1398" s="290" t="s">
        <v>672</v>
      </c>
      <c r="D1398" s="239" t="s">
        <v>273</v>
      </c>
      <c r="E1398" s="617"/>
      <c r="F1398" s="103" t="s">
        <v>640</v>
      </c>
      <c r="G1398" s="248"/>
      <c r="I1398" s="292" t="s">
        <v>30</v>
      </c>
    </row>
    <row r="1399" spans="2:9" s="290" customFormat="1" x14ac:dyDescent="0.25">
      <c r="B1399" s="239" t="s">
        <v>1404</v>
      </c>
      <c r="C1399" s="290" t="s">
        <v>672</v>
      </c>
      <c r="D1399" s="239" t="s">
        <v>273</v>
      </c>
      <c r="E1399" s="617"/>
      <c r="F1399" s="103" t="s">
        <v>645</v>
      </c>
      <c r="G1399" s="248"/>
      <c r="I1399" s="292" t="s">
        <v>30</v>
      </c>
    </row>
    <row r="1400" spans="2:9" s="290" customFormat="1" x14ac:dyDescent="0.25">
      <c r="B1400" s="239" t="s">
        <v>1404</v>
      </c>
      <c r="C1400" s="290" t="s">
        <v>672</v>
      </c>
      <c r="D1400" s="239" t="s">
        <v>273</v>
      </c>
      <c r="E1400" s="617"/>
      <c r="F1400" s="103" t="s">
        <v>641</v>
      </c>
      <c r="G1400" s="248"/>
      <c r="I1400" s="292" t="s">
        <v>30</v>
      </c>
    </row>
    <row r="1401" spans="2:9" s="290" customFormat="1" x14ac:dyDescent="0.25">
      <c r="B1401" s="239" t="s">
        <v>1404</v>
      </c>
      <c r="C1401" s="290" t="s">
        <v>672</v>
      </c>
      <c r="D1401" s="239" t="s">
        <v>251</v>
      </c>
      <c r="E1401" s="617"/>
      <c r="F1401" s="103" t="s">
        <v>642</v>
      </c>
      <c r="G1401" s="248"/>
      <c r="I1401" s="292" t="s">
        <v>30</v>
      </c>
    </row>
    <row r="1402" spans="2:9" s="290" customFormat="1" x14ac:dyDescent="0.25">
      <c r="B1402" s="239" t="s">
        <v>1404</v>
      </c>
      <c r="C1402" s="290" t="s">
        <v>672</v>
      </c>
      <c r="D1402" s="239" t="s">
        <v>251</v>
      </c>
      <c r="E1402" s="617"/>
      <c r="F1402" s="103" t="s">
        <v>643</v>
      </c>
      <c r="G1402" s="248"/>
      <c r="I1402" s="292" t="s">
        <v>30</v>
      </c>
    </row>
    <row r="1403" spans="2:9" s="290" customFormat="1" x14ac:dyDescent="0.25">
      <c r="B1403" s="239" t="s">
        <v>1404</v>
      </c>
      <c r="C1403" s="290" t="s">
        <v>672</v>
      </c>
      <c r="D1403" s="239" t="s">
        <v>251</v>
      </c>
      <c r="E1403" s="617"/>
      <c r="F1403" s="280" t="s">
        <v>1072</v>
      </c>
      <c r="G1403" s="248"/>
      <c r="I1403" s="292" t="s">
        <v>30</v>
      </c>
    </row>
    <row r="1404" spans="2:9" s="290" customFormat="1" x14ac:dyDescent="0.25">
      <c r="B1404" s="239" t="s">
        <v>1404</v>
      </c>
      <c r="C1404" s="290" t="s">
        <v>672</v>
      </c>
      <c r="D1404" s="239" t="s">
        <v>251</v>
      </c>
      <c r="E1404" s="617"/>
      <c r="F1404" s="280" t="s">
        <v>1073</v>
      </c>
      <c r="G1404" s="248"/>
      <c r="I1404" s="292" t="s">
        <v>30</v>
      </c>
    </row>
    <row r="1405" spans="2:9" s="290" customFormat="1" x14ac:dyDescent="0.25">
      <c r="B1405" s="239" t="s">
        <v>1404</v>
      </c>
      <c r="C1405" s="290" t="s">
        <v>672</v>
      </c>
      <c r="D1405" s="239" t="s">
        <v>251</v>
      </c>
      <c r="E1405" s="617"/>
      <c r="F1405" s="249" t="s">
        <v>644</v>
      </c>
      <c r="G1405" s="248"/>
      <c r="I1405" s="292" t="s">
        <v>30</v>
      </c>
    </row>
    <row r="1406" spans="2:9" s="290" customFormat="1" x14ac:dyDescent="0.25">
      <c r="B1406" s="239" t="s">
        <v>1404</v>
      </c>
      <c r="C1406" s="290" t="s">
        <v>672</v>
      </c>
      <c r="D1406" s="239" t="s">
        <v>251</v>
      </c>
      <c r="E1406" s="617"/>
      <c r="F1406" s="229" t="s">
        <v>903</v>
      </c>
      <c r="G1406" s="248"/>
      <c r="I1406" s="292" t="s">
        <v>30</v>
      </c>
    </row>
    <row r="1407" spans="2:9" s="290" customFormat="1" x14ac:dyDescent="0.25">
      <c r="B1407" s="239" t="s">
        <v>1404</v>
      </c>
      <c r="C1407" s="290" t="s">
        <v>672</v>
      </c>
      <c r="D1407" s="239" t="s">
        <v>251</v>
      </c>
      <c r="E1407" s="617"/>
      <c r="F1407" s="229" t="s">
        <v>904</v>
      </c>
      <c r="G1407" s="248"/>
      <c r="I1407" s="292" t="s">
        <v>30</v>
      </c>
    </row>
    <row r="1408" spans="2:9" s="290" customFormat="1" x14ac:dyDescent="0.25">
      <c r="B1408" s="239" t="s">
        <v>1404</v>
      </c>
      <c r="C1408" s="290" t="s">
        <v>672</v>
      </c>
      <c r="D1408" s="239" t="s">
        <v>251</v>
      </c>
      <c r="E1408" s="617"/>
      <c r="F1408" s="103" t="s">
        <v>634</v>
      </c>
      <c r="G1408" s="248"/>
      <c r="I1408" s="292" t="s">
        <v>30</v>
      </c>
    </row>
    <row r="1409" spans="2:9" s="290" customFormat="1" x14ac:dyDescent="0.25">
      <c r="B1409" s="239" t="s">
        <v>1404</v>
      </c>
      <c r="C1409" s="290" t="s">
        <v>672</v>
      </c>
      <c r="D1409" s="239" t="s">
        <v>251</v>
      </c>
      <c r="E1409" s="617"/>
      <c r="F1409" s="103" t="s">
        <v>635</v>
      </c>
      <c r="G1409" s="248"/>
      <c r="I1409" s="292" t="s">
        <v>30</v>
      </c>
    </row>
    <row r="1410" spans="2:9" s="290" customFormat="1" x14ac:dyDescent="0.25">
      <c r="B1410" s="239" t="s">
        <v>1404</v>
      </c>
      <c r="C1410" s="290" t="s">
        <v>672</v>
      </c>
      <c r="D1410" s="239" t="s">
        <v>251</v>
      </c>
      <c r="E1410" s="617"/>
      <c r="F1410" s="103" t="s">
        <v>636</v>
      </c>
      <c r="G1410" s="248"/>
      <c r="I1410" s="292" t="s">
        <v>30</v>
      </c>
    </row>
    <row r="1411" spans="2:9" s="290" customFormat="1" x14ac:dyDescent="0.25">
      <c r="B1411" s="239" t="s">
        <v>1404</v>
      </c>
      <c r="C1411" s="290" t="s">
        <v>672</v>
      </c>
      <c r="D1411" s="239" t="s">
        <v>251</v>
      </c>
      <c r="E1411" s="617"/>
      <c r="F1411" s="103" t="s">
        <v>646</v>
      </c>
      <c r="G1411" s="248"/>
      <c r="I1411" s="292" t="s">
        <v>30</v>
      </c>
    </row>
    <row r="1412" spans="2:9" s="290" customFormat="1" x14ac:dyDescent="0.25">
      <c r="B1412" s="239" t="s">
        <v>1404</v>
      </c>
      <c r="C1412" s="290" t="s">
        <v>672</v>
      </c>
      <c r="D1412" s="239" t="s">
        <v>251</v>
      </c>
      <c r="E1412" s="617"/>
      <c r="F1412" s="103" t="s">
        <v>640</v>
      </c>
      <c r="G1412" s="248"/>
      <c r="I1412" s="292" t="s">
        <v>30</v>
      </c>
    </row>
    <row r="1413" spans="2:9" s="290" customFormat="1" x14ac:dyDescent="0.25">
      <c r="B1413" s="239" t="s">
        <v>1404</v>
      </c>
      <c r="C1413" s="290" t="s">
        <v>672</v>
      </c>
      <c r="D1413" s="239" t="s">
        <v>251</v>
      </c>
      <c r="E1413" s="617"/>
      <c r="F1413" s="103" t="s">
        <v>645</v>
      </c>
      <c r="G1413" s="248"/>
      <c r="I1413" s="292" t="s">
        <v>30</v>
      </c>
    </row>
    <row r="1414" spans="2:9" s="290" customFormat="1" x14ac:dyDescent="0.25">
      <c r="B1414" s="239" t="s">
        <v>1404</v>
      </c>
      <c r="C1414" s="290" t="s">
        <v>672</v>
      </c>
      <c r="D1414" s="239" t="s">
        <v>251</v>
      </c>
      <c r="E1414" s="617"/>
      <c r="F1414" s="103" t="s">
        <v>641</v>
      </c>
      <c r="G1414" s="248"/>
      <c r="I1414" s="292" t="s">
        <v>30</v>
      </c>
    </row>
    <row r="1415" spans="2:9" s="290" customFormat="1" x14ac:dyDescent="0.25">
      <c r="B1415" s="239" t="s">
        <v>1404</v>
      </c>
      <c r="C1415" s="290" t="s">
        <v>672</v>
      </c>
      <c r="D1415" s="239" t="s">
        <v>754</v>
      </c>
      <c r="E1415" s="617"/>
      <c r="F1415" s="103" t="s">
        <v>642</v>
      </c>
      <c r="G1415" s="248"/>
      <c r="I1415" s="292" t="s">
        <v>30</v>
      </c>
    </row>
    <row r="1416" spans="2:9" s="290" customFormat="1" x14ac:dyDescent="0.25">
      <c r="B1416" s="239" t="s">
        <v>1404</v>
      </c>
      <c r="C1416" s="290" t="s">
        <v>672</v>
      </c>
      <c r="D1416" s="239" t="s">
        <v>754</v>
      </c>
      <c r="E1416" s="617"/>
      <c r="F1416" s="103" t="s">
        <v>643</v>
      </c>
      <c r="G1416" s="248"/>
      <c r="I1416" s="292" t="s">
        <v>30</v>
      </c>
    </row>
    <row r="1417" spans="2:9" s="290" customFormat="1" x14ac:dyDescent="0.25">
      <c r="B1417" s="239" t="s">
        <v>1404</v>
      </c>
      <c r="C1417" s="290" t="s">
        <v>672</v>
      </c>
      <c r="D1417" s="239" t="s">
        <v>754</v>
      </c>
      <c r="E1417" s="617"/>
      <c r="F1417" s="280" t="s">
        <v>1072</v>
      </c>
      <c r="G1417" s="248"/>
      <c r="I1417" s="292" t="s">
        <v>30</v>
      </c>
    </row>
    <row r="1418" spans="2:9" s="290" customFormat="1" x14ac:dyDescent="0.25">
      <c r="B1418" s="239" t="s">
        <v>1404</v>
      </c>
      <c r="C1418" s="290" t="s">
        <v>672</v>
      </c>
      <c r="D1418" s="239" t="s">
        <v>754</v>
      </c>
      <c r="E1418" s="617"/>
      <c r="F1418" s="280" t="s">
        <v>1073</v>
      </c>
      <c r="G1418" s="248"/>
      <c r="I1418" s="292" t="s">
        <v>30</v>
      </c>
    </row>
    <row r="1419" spans="2:9" s="290" customFormat="1" x14ac:dyDescent="0.25">
      <c r="B1419" s="239" t="s">
        <v>1404</v>
      </c>
      <c r="C1419" s="290" t="s">
        <v>672</v>
      </c>
      <c r="D1419" s="239" t="s">
        <v>754</v>
      </c>
      <c r="E1419" s="617"/>
      <c r="F1419" s="249" t="s">
        <v>644</v>
      </c>
      <c r="G1419" s="248"/>
      <c r="I1419" s="292" t="s">
        <v>30</v>
      </c>
    </row>
    <row r="1420" spans="2:9" s="290" customFormat="1" x14ac:dyDescent="0.25">
      <c r="B1420" s="239" t="s">
        <v>1404</v>
      </c>
      <c r="C1420" s="290" t="s">
        <v>672</v>
      </c>
      <c r="D1420" s="239" t="s">
        <v>754</v>
      </c>
      <c r="E1420" s="617"/>
      <c r="F1420" s="229" t="s">
        <v>903</v>
      </c>
      <c r="G1420" s="248"/>
      <c r="I1420" s="292" t="s">
        <v>30</v>
      </c>
    </row>
    <row r="1421" spans="2:9" s="290" customFormat="1" x14ac:dyDescent="0.25">
      <c r="B1421" s="239" t="s">
        <v>1404</v>
      </c>
      <c r="C1421" s="290" t="s">
        <v>672</v>
      </c>
      <c r="D1421" s="239" t="s">
        <v>754</v>
      </c>
      <c r="E1421" s="617"/>
      <c r="F1421" s="229" t="s">
        <v>904</v>
      </c>
      <c r="G1421" s="248"/>
      <c r="I1421" s="292" t="s">
        <v>30</v>
      </c>
    </row>
    <row r="1422" spans="2:9" s="290" customFormat="1" x14ac:dyDescent="0.25">
      <c r="B1422" s="239" t="s">
        <v>1404</v>
      </c>
      <c r="C1422" s="290" t="s">
        <v>672</v>
      </c>
      <c r="D1422" s="239" t="s">
        <v>754</v>
      </c>
      <c r="E1422" s="617"/>
      <c r="F1422" s="103" t="s">
        <v>634</v>
      </c>
      <c r="G1422" s="248"/>
      <c r="I1422" s="292" t="s">
        <v>30</v>
      </c>
    </row>
    <row r="1423" spans="2:9" s="290" customFormat="1" x14ac:dyDescent="0.25">
      <c r="B1423" s="239" t="s">
        <v>1404</v>
      </c>
      <c r="C1423" s="290" t="s">
        <v>672</v>
      </c>
      <c r="D1423" s="239" t="s">
        <v>754</v>
      </c>
      <c r="E1423" s="617"/>
      <c r="F1423" s="103" t="s">
        <v>635</v>
      </c>
      <c r="G1423" s="248"/>
      <c r="I1423" s="292" t="s">
        <v>30</v>
      </c>
    </row>
    <row r="1424" spans="2:9" s="290" customFormat="1" x14ac:dyDescent="0.25">
      <c r="B1424" s="239" t="s">
        <v>1404</v>
      </c>
      <c r="C1424" s="290" t="s">
        <v>672</v>
      </c>
      <c r="D1424" s="239" t="s">
        <v>754</v>
      </c>
      <c r="E1424" s="617"/>
      <c r="F1424" s="103" t="s">
        <v>636</v>
      </c>
      <c r="G1424" s="248"/>
      <c r="I1424" s="292" t="s">
        <v>30</v>
      </c>
    </row>
    <row r="1425" spans="2:9" s="290" customFormat="1" x14ac:dyDescent="0.25">
      <c r="B1425" s="239" t="s">
        <v>1404</v>
      </c>
      <c r="C1425" s="290" t="s">
        <v>672</v>
      </c>
      <c r="D1425" s="239" t="s">
        <v>754</v>
      </c>
      <c r="E1425" s="617"/>
      <c r="F1425" s="103" t="s">
        <v>646</v>
      </c>
      <c r="G1425" s="248"/>
      <c r="I1425" s="292" t="s">
        <v>30</v>
      </c>
    </row>
    <row r="1426" spans="2:9" s="290" customFormat="1" x14ac:dyDescent="0.25">
      <c r="B1426" s="239" t="s">
        <v>1404</v>
      </c>
      <c r="C1426" s="290" t="s">
        <v>672</v>
      </c>
      <c r="D1426" s="239" t="s">
        <v>754</v>
      </c>
      <c r="E1426" s="617"/>
      <c r="F1426" s="103" t="s">
        <v>640</v>
      </c>
      <c r="G1426" s="248"/>
      <c r="I1426" s="292" t="s">
        <v>30</v>
      </c>
    </row>
    <row r="1427" spans="2:9" s="290" customFormat="1" x14ac:dyDescent="0.25">
      <c r="B1427" s="239" t="s">
        <v>1404</v>
      </c>
      <c r="C1427" s="290" t="s">
        <v>672</v>
      </c>
      <c r="D1427" s="239" t="s">
        <v>754</v>
      </c>
      <c r="E1427" s="617"/>
      <c r="F1427" s="103" t="s">
        <v>645</v>
      </c>
      <c r="G1427" s="248"/>
      <c r="I1427" s="292" t="s">
        <v>30</v>
      </c>
    </row>
    <row r="1428" spans="2:9" s="290" customFormat="1" x14ac:dyDescent="0.25">
      <c r="B1428" s="239" t="s">
        <v>1404</v>
      </c>
      <c r="C1428" s="290" t="s">
        <v>672</v>
      </c>
      <c r="D1428" s="239" t="s">
        <v>754</v>
      </c>
      <c r="E1428" s="617"/>
      <c r="F1428" s="103" t="s">
        <v>641</v>
      </c>
      <c r="G1428" s="248"/>
      <c r="I1428" s="292" t="s">
        <v>30</v>
      </c>
    </row>
    <row r="1429" spans="2:9" s="290" customFormat="1" x14ac:dyDescent="0.25">
      <c r="B1429" s="239" t="s">
        <v>1404</v>
      </c>
      <c r="C1429" s="290" t="s">
        <v>672</v>
      </c>
      <c r="D1429" s="239" t="s">
        <v>1406</v>
      </c>
      <c r="E1429" s="617"/>
      <c r="F1429" s="103" t="s">
        <v>642</v>
      </c>
      <c r="G1429" s="248"/>
      <c r="I1429" s="292" t="s">
        <v>30</v>
      </c>
    </row>
    <row r="1430" spans="2:9" s="290" customFormat="1" x14ac:dyDescent="0.25">
      <c r="B1430" s="239" t="s">
        <v>1404</v>
      </c>
      <c r="C1430" s="290" t="s">
        <v>672</v>
      </c>
      <c r="D1430" s="239" t="s">
        <v>1406</v>
      </c>
      <c r="E1430" s="617"/>
      <c r="F1430" s="103" t="s">
        <v>643</v>
      </c>
      <c r="G1430" s="248"/>
      <c r="I1430" s="292" t="s">
        <v>30</v>
      </c>
    </row>
    <row r="1431" spans="2:9" s="290" customFormat="1" x14ac:dyDescent="0.25">
      <c r="B1431" s="239" t="s">
        <v>1404</v>
      </c>
      <c r="C1431" s="290" t="s">
        <v>672</v>
      </c>
      <c r="D1431" s="239" t="s">
        <v>1406</v>
      </c>
      <c r="E1431" s="617"/>
      <c r="F1431" s="280" t="s">
        <v>1072</v>
      </c>
      <c r="G1431" s="248"/>
      <c r="I1431" s="292" t="s">
        <v>30</v>
      </c>
    </row>
    <row r="1432" spans="2:9" s="290" customFormat="1" x14ac:dyDescent="0.25">
      <c r="B1432" s="239" t="s">
        <v>1404</v>
      </c>
      <c r="C1432" s="290" t="s">
        <v>672</v>
      </c>
      <c r="D1432" s="239" t="s">
        <v>1406</v>
      </c>
      <c r="E1432" s="617"/>
      <c r="F1432" s="280" t="s">
        <v>1073</v>
      </c>
      <c r="G1432" s="248"/>
      <c r="I1432" s="292" t="s">
        <v>30</v>
      </c>
    </row>
    <row r="1433" spans="2:9" s="290" customFormat="1" x14ac:dyDescent="0.25">
      <c r="B1433" s="239" t="s">
        <v>1404</v>
      </c>
      <c r="C1433" s="290" t="s">
        <v>672</v>
      </c>
      <c r="D1433" s="239" t="s">
        <v>1406</v>
      </c>
      <c r="E1433" s="617"/>
      <c r="F1433" s="249" t="s">
        <v>644</v>
      </c>
      <c r="G1433" s="248"/>
      <c r="I1433" s="292" t="s">
        <v>30</v>
      </c>
    </row>
    <row r="1434" spans="2:9" s="290" customFormat="1" x14ac:dyDescent="0.25">
      <c r="B1434" s="239" t="s">
        <v>1404</v>
      </c>
      <c r="C1434" s="290" t="s">
        <v>672</v>
      </c>
      <c r="D1434" s="239" t="s">
        <v>1406</v>
      </c>
      <c r="E1434" s="617"/>
      <c r="F1434" s="229" t="s">
        <v>903</v>
      </c>
      <c r="G1434" s="248"/>
      <c r="I1434" s="292" t="s">
        <v>30</v>
      </c>
    </row>
    <row r="1435" spans="2:9" s="290" customFormat="1" x14ac:dyDescent="0.25">
      <c r="B1435" s="239" t="s">
        <v>1404</v>
      </c>
      <c r="C1435" s="290" t="s">
        <v>672</v>
      </c>
      <c r="D1435" s="239" t="s">
        <v>1406</v>
      </c>
      <c r="E1435" s="617"/>
      <c r="F1435" s="229" t="s">
        <v>904</v>
      </c>
      <c r="G1435" s="248"/>
      <c r="I1435" s="292" t="s">
        <v>30</v>
      </c>
    </row>
    <row r="1436" spans="2:9" s="290" customFormat="1" x14ac:dyDescent="0.25">
      <c r="B1436" s="239" t="s">
        <v>1404</v>
      </c>
      <c r="C1436" s="290" t="s">
        <v>672</v>
      </c>
      <c r="D1436" s="239" t="s">
        <v>1406</v>
      </c>
      <c r="E1436" s="617"/>
      <c r="F1436" s="103" t="s">
        <v>634</v>
      </c>
      <c r="G1436" s="248"/>
      <c r="I1436" s="292" t="s">
        <v>30</v>
      </c>
    </row>
    <row r="1437" spans="2:9" s="290" customFormat="1" x14ac:dyDescent="0.25">
      <c r="B1437" s="239" t="s">
        <v>1404</v>
      </c>
      <c r="C1437" s="290" t="s">
        <v>672</v>
      </c>
      <c r="D1437" s="239" t="s">
        <v>1406</v>
      </c>
      <c r="E1437" s="617"/>
      <c r="F1437" s="103" t="s">
        <v>635</v>
      </c>
      <c r="G1437" s="248"/>
      <c r="I1437" s="292" t="s">
        <v>30</v>
      </c>
    </row>
    <row r="1438" spans="2:9" s="290" customFormat="1" x14ac:dyDescent="0.25">
      <c r="B1438" s="239" t="s">
        <v>1404</v>
      </c>
      <c r="C1438" s="290" t="s">
        <v>672</v>
      </c>
      <c r="D1438" s="239" t="s">
        <v>1406</v>
      </c>
      <c r="E1438" s="617"/>
      <c r="F1438" s="103" t="s">
        <v>636</v>
      </c>
      <c r="G1438" s="248"/>
      <c r="I1438" s="292" t="s">
        <v>30</v>
      </c>
    </row>
    <row r="1439" spans="2:9" s="290" customFormat="1" x14ac:dyDescent="0.25">
      <c r="B1439" s="239" t="s">
        <v>1404</v>
      </c>
      <c r="C1439" s="290" t="s">
        <v>672</v>
      </c>
      <c r="D1439" s="239" t="s">
        <v>1406</v>
      </c>
      <c r="E1439" s="617"/>
      <c r="F1439" s="103" t="s">
        <v>646</v>
      </c>
      <c r="G1439" s="248"/>
      <c r="I1439" s="292" t="s">
        <v>30</v>
      </c>
    </row>
    <row r="1440" spans="2:9" s="290" customFormat="1" x14ac:dyDescent="0.25">
      <c r="B1440" s="239" t="s">
        <v>1404</v>
      </c>
      <c r="C1440" s="290" t="s">
        <v>672</v>
      </c>
      <c r="D1440" s="239" t="s">
        <v>1406</v>
      </c>
      <c r="E1440" s="617"/>
      <c r="F1440" s="103" t="s">
        <v>640</v>
      </c>
      <c r="G1440" s="248"/>
      <c r="I1440" s="292" t="s">
        <v>30</v>
      </c>
    </row>
    <row r="1441" spans="2:9" s="290" customFormat="1" x14ac:dyDescent="0.25">
      <c r="B1441" s="239" t="s">
        <v>1404</v>
      </c>
      <c r="C1441" s="290" t="s">
        <v>672</v>
      </c>
      <c r="D1441" s="239" t="s">
        <v>1406</v>
      </c>
      <c r="E1441" s="617"/>
      <c r="F1441" s="103" t="s">
        <v>645</v>
      </c>
      <c r="G1441" s="248"/>
      <c r="I1441" s="292" t="s">
        <v>30</v>
      </c>
    </row>
    <row r="1442" spans="2:9" s="290" customFormat="1" x14ac:dyDescent="0.25">
      <c r="B1442" s="239" t="s">
        <v>1404</v>
      </c>
      <c r="C1442" s="290" t="s">
        <v>672</v>
      </c>
      <c r="D1442" s="239" t="s">
        <v>1406</v>
      </c>
      <c r="E1442" s="617"/>
      <c r="F1442" s="103" t="s">
        <v>641</v>
      </c>
      <c r="G1442" s="248"/>
      <c r="I1442" s="292" t="s">
        <v>30</v>
      </c>
    </row>
    <row r="1443" spans="2:9" s="290" customFormat="1" x14ac:dyDescent="0.25">
      <c r="B1443" s="239" t="s">
        <v>1404</v>
      </c>
      <c r="C1443" s="290" t="s">
        <v>672</v>
      </c>
      <c r="E1443" s="617"/>
      <c r="F1443" s="248" t="str">
        <f>'9-A'!B33</f>
        <v>*List Other Non-Hard Construction Costs:</v>
      </c>
      <c r="G1443" s="248"/>
      <c r="I1443" s="292" t="s">
        <v>30</v>
      </c>
    </row>
    <row r="1444" spans="2:9" s="290" customFormat="1" x14ac:dyDescent="0.25">
      <c r="B1444" s="239" t="s">
        <v>1404</v>
      </c>
      <c r="C1444" s="290" t="s">
        <v>672</v>
      </c>
      <c r="E1444" s="617"/>
      <c r="F1444" s="248" t="str">
        <f>'9-A'!B34</f>
        <v>*List Other Hard Construction Costs:</v>
      </c>
      <c r="G1444" s="248"/>
      <c r="I1444" s="292" t="s">
        <v>30</v>
      </c>
    </row>
    <row r="1445" spans="2:9" s="290" customFormat="1" x14ac:dyDescent="0.25">
      <c r="B1445" s="239" t="s">
        <v>1405</v>
      </c>
      <c r="C1445" s="290" t="s">
        <v>672</v>
      </c>
      <c r="D1445" s="331" t="s">
        <v>783</v>
      </c>
      <c r="E1445" s="617"/>
      <c r="F1445" s="104">
        <f>'9-G'!B35</f>
        <v>0</v>
      </c>
      <c r="G1445" s="248"/>
      <c r="I1445" s="292" t="s">
        <v>30</v>
      </c>
    </row>
    <row r="1446" spans="2:9" s="290" customFormat="1" x14ac:dyDescent="0.25">
      <c r="B1446" s="239" t="s">
        <v>1405</v>
      </c>
      <c r="C1446" s="290" t="s">
        <v>672</v>
      </c>
      <c r="D1446" s="331" t="s">
        <v>783</v>
      </c>
      <c r="E1446" s="617"/>
      <c r="F1446" s="104">
        <f>'9-G'!B36</f>
        <v>0</v>
      </c>
      <c r="G1446" s="248"/>
      <c r="I1446" s="292" t="s">
        <v>30</v>
      </c>
    </row>
    <row r="1447" spans="2:9" s="290" customFormat="1" x14ac:dyDescent="0.25">
      <c r="B1447" s="239" t="s">
        <v>1405</v>
      </c>
      <c r="C1447" s="290" t="s">
        <v>672</v>
      </c>
      <c r="D1447" s="331" t="s">
        <v>783</v>
      </c>
      <c r="E1447" s="617"/>
      <c r="F1447" s="104">
        <f>'9-G'!B37</f>
        <v>0</v>
      </c>
      <c r="G1447" s="248"/>
      <c r="I1447" s="292" t="s">
        <v>30</v>
      </c>
    </row>
    <row r="1448" spans="2:9" s="290" customFormat="1" x14ac:dyDescent="0.25">
      <c r="B1448" s="239" t="s">
        <v>1405</v>
      </c>
      <c r="C1448" s="290" t="s">
        <v>672</v>
      </c>
      <c r="D1448" s="331" t="s">
        <v>783</v>
      </c>
      <c r="E1448" s="617"/>
      <c r="F1448" s="104">
        <f>'9-G'!B38</f>
        <v>0</v>
      </c>
      <c r="G1448" s="248"/>
      <c r="I1448" s="292" t="s">
        <v>30</v>
      </c>
    </row>
    <row r="1449" spans="2:9" s="290" customFormat="1" x14ac:dyDescent="0.25">
      <c r="B1449" s="239" t="s">
        <v>1405</v>
      </c>
      <c r="C1449" s="290" t="s">
        <v>672</v>
      </c>
      <c r="D1449" s="331" t="s">
        <v>783</v>
      </c>
      <c r="E1449" s="617"/>
      <c r="F1449" s="104">
        <f>'9-G'!B39</f>
        <v>0</v>
      </c>
      <c r="G1449" s="248"/>
      <c r="I1449" s="292" t="s">
        <v>30</v>
      </c>
    </row>
    <row r="1450" spans="2:9" s="290" customFormat="1" x14ac:dyDescent="0.25">
      <c r="B1450" s="239" t="s">
        <v>1405</v>
      </c>
      <c r="C1450" s="290" t="s">
        <v>672</v>
      </c>
      <c r="D1450" s="331" t="s">
        <v>783</v>
      </c>
      <c r="E1450" s="617"/>
      <c r="F1450" s="104">
        <f>'9-G'!B40</f>
        <v>0</v>
      </c>
      <c r="G1450" s="248"/>
      <c r="I1450" s="292" t="s">
        <v>30</v>
      </c>
    </row>
    <row r="1451" spans="2:9" s="290" customFormat="1" x14ac:dyDescent="0.25">
      <c r="B1451" s="239" t="s">
        <v>1405</v>
      </c>
      <c r="C1451" s="290" t="s">
        <v>672</v>
      </c>
      <c r="D1451" s="331" t="s">
        <v>783</v>
      </c>
      <c r="E1451" s="617"/>
      <c r="F1451" s="104">
        <f>'9-G'!B41</f>
        <v>0</v>
      </c>
      <c r="G1451" s="248"/>
      <c r="I1451" s="292" t="s">
        <v>30</v>
      </c>
    </row>
    <row r="1452" spans="2:9" s="290" customFormat="1" x14ac:dyDescent="0.25">
      <c r="B1452" s="239" t="s">
        <v>1405</v>
      </c>
      <c r="C1452" s="290" t="s">
        <v>672</v>
      </c>
      <c r="D1452" s="331" t="s">
        <v>783</v>
      </c>
      <c r="E1452" s="617"/>
      <c r="F1452" s="104">
        <f>'9-G'!B42</f>
        <v>0</v>
      </c>
      <c r="G1452" s="248"/>
      <c r="I1452" s="292" t="s">
        <v>30</v>
      </c>
    </row>
    <row r="1453" spans="2:9" s="290" customFormat="1" x14ac:dyDescent="0.25">
      <c r="B1453" s="239" t="s">
        <v>1405</v>
      </c>
      <c r="C1453" s="290" t="s">
        <v>672</v>
      </c>
      <c r="D1453" s="331" t="s">
        <v>783</v>
      </c>
      <c r="E1453" s="617"/>
      <c r="F1453" s="104">
        <f>'9-G'!B43</f>
        <v>0</v>
      </c>
      <c r="G1453" s="248"/>
      <c r="I1453" s="292" t="s">
        <v>30</v>
      </c>
    </row>
    <row r="1454" spans="2:9" s="290" customFormat="1" x14ac:dyDescent="0.25">
      <c r="B1454" s="239" t="s">
        <v>1405</v>
      </c>
      <c r="C1454" s="290" t="s">
        <v>672</v>
      </c>
      <c r="D1454" s="331" t="s">
        <v>783</v>
      </c>
      <c r="E1454" s="617"/>
      <c r="F1454" s="104">
        <f>'9-G'!B44</f>
        <v>0</v>
      </c>
      <c r="G1454" s="248"/>
      <c r="I1454" s="292" t="s">
        <v>30</v>
      </c>
    </row>
    <row r="1455" spans="2:9" s="290" customFormat="1" x14ac:dyDescent="0.25">
      <c r="B1455" s="239" t="s">
        <v>1405</v>
      </c>
      <c r="C1455" s="290" t="s">
        <v>672</v>
      </c>
      <c r="D1455" s="331" t="s">
        <v>783</v>
      </c>
      <c r="E1455" s="617"/>
      <c r="F1455" s="104">
        <f>'9-G'!B45</f>
        <v>0</v>
      </c>
      <c r="G1455" s="248"/>
      <c r="I1455" s="292" t="s">
        <v>30</v>
      </c>
    </row>
    <row r="1456" spans="2:9" s="290" customFormat="1" x14ac:dyDescent="0.25">
      <c r="B1456" s="239" t="s">
        <v>1405</v>
      </c>
      <c r="C1456" s="290" t="s">
        <v>672</v>
      </c>
      <c r="D1456" s="331" t="s">
        <v>783</v>
      </c>
      <c r="E1456" s="617"/>
      <c r="F1456" s="104">
        <f>'9-G'!B46</f>
        <v>0</v>
      </c>
      <c r="G1456" s="248"/>
      <c r="I1456" s="292" t="s">
        <v>30</v>
      </c>
    </row>
    <row r="1457" spans="2:9" s="290" customFormat="1" x14ac:dyDescent="0.25">
      <c r="B1457" s="239" t="s">
        <v>1405</v>
      </c>
      <c r="C1457" s="290" t="s">
        <v>672</v>
      </c>
      <c r="D1457" s="331" t="s">
        <v>783</v>
      </c>
      <c r="E1457" s="617"/>
      <c r="F1457" s="104">
        <f>'9-G'!B47</f>
        <v>0</v>
      </c>
      <c r="G1457" s="248"/>
      <c r="I1457" s="292" t="s">
        <v>30</v>
      </c>
    </row>
    <row r="1458" spans="2:9" s="290" customFormat="1" x14ac:dyDescent="0.25">
      <c r="B1458" s="239" t="s">
        <v>1405</v>
      </c>
      <c r="C1458" s="290" t="s">
        <v>672</v>
      </c>
      <c r="D1458" s="331" t="s">
        <v>783</v>
      </c>
      <c r="E1458" s="617"/>
      <c r="F1458" s="104">
        <f>'9-G'!B48</f>
        <v>0</v>
      </c>
      <c r="G1458" s="248"/>
      <c r="I1458" s="292" t="s">
        <v>30</v>
      </c>
    </row>
    <row r="1459" spans="2:9" s="290" customFormat="1" x14ac:dyDescent="0.25">
      <c r="B1459" s="239" t="s">
        <v>1405</v>
      </c>
      <c r="C1459" s="290" t="s">
        <v>672</v>
      </c>
      <c r="D1459" s="331" t="s">
        <v>783</v>
      </c>
      <c r="E1459" s="617"/>
      <c r="F1459" s="114" t="s">
        <v>649</v>
      </c>
      <c r="G1459" s="248"/>
      <c r="I1459" s="292" t="s">
        <v>30</v>
      </c>
    </row>
    <row r="1460" spans="2:9" s="290" customFormat="1" x14ac:dyDescent="0.25">
      <c r="B1460" s="239" t="s">
        <v>1405</v>
      </c>
      <c r="C1460" s="290" t="s">
        <v>672</v>
      </c>
      <c r="D1460" s="331" t="s">
        <v>783</v>
      </c>
      <c r="E1460" s="617"/>
      <c r="F1460" s="114" t="s">
        <v>650</v>
      </c>
      <c r="G1460" s="248"/>
      <c r="I1460" s="292" t="s">
        <v>30</v>
      </c>
    </row>
    <row r="1461" spans="2:9" s="290" customFormat="1" x14ac:dyDescent="0.25">
      <c r="B1461" s="239" t="s">
        <v>1405</v>
      </c>
      <c r="C1461" s="290" t="s">
        <v>672</v>
      </c>
      <c r="D1461" s="331" t="s">
        <v>783</v>
      </c>
      <c r="E1461" s="617"/>
      <c r="F1461" s="114" t="s">
        <v>648</v>
      </c>
      <c r="G1461" s="248"/>
      <c r="I1461" s="292" t="s">
        <v>30</v>
      </c>
    </row>
    <row r="1462" spans="2:9" s="290" customFormat="1" x14ac:dyDescent="0.25">
      <c r="B1462" s="239" t="s">
        <v>1405</v>
      </c>
      <c r="C1462" s="290" t="s">
        <v>672</v>
      </c>
      <c r="D1462" s="331" t="s">
        <v>783</v>
      </c>
      <c r="E1462" s="617"/>
      <c r="F1462" s="114" t="s">
        <v>607</v>
      </c>
      <c r="G1462" s="248"/>
      <c r="I1462" s="292" t="s">
        <v>30</v>
      </c>
    </row>
    <row r="1463" spans="2:9" s="290" customFormat="1" x14ac:dyDescent="0.25">
      <c r="B1463" s="239" t="s">
        <v>1405</v>
      </c>
      <c r="C1463" s="290" t="s">
        <v>672</v>
      </c>
      <c r="D1463" s="331" t="s">
        <v>783</v>
      </c>
      <c r="E1463" s="617"/>
      <c r="F1463" s="114" t="s">
        <v>610</v>
      </c>
      <c r="G1463" s="248"/>
      <c r="I1463" s="292" t="s">
        <v>30</v>
      </c>
    </row>
    <row r="1464" spans="2:9" s="290" customFormat="1" x14ac:dyDescent="0.25">
      <c r="B1464" s="239" t="s">
        <v>1405</v>
      </c>
      <c r="C1464" s="290" t="s">
        <v>672</v>
      </c>
      <c r="D1464" s="331" t="s">
        <v>783</v>
      </c>
      <c r="E1464" s="617"/>
      <c r="F1464" s="114" t="s">
        <v>608</v>
      </c>
      <c r="G1464" s="248"/>
      <c r="I1464" s="292" t="s">
        <v>30</v>
      </c>
    </row>
    <row r="1465" spans="2:9" s="290" customFormat="1" x14ac:dyDescent="0.25">
      <c r="B1465" s="239" t="s">
        <v>1405</v>
      </c>
      <c r="C1465" s="290" t="s">
        <v>672</v>
      </c>
      <c r="D1465" s="331" t="s">
        <v>783</v>
      </c>
      <c r="E1465" s="617"/>
      <c r="F1465" s="114" t="s">
        <v>604</v>
      </c>
      <c r="G1465" s="248"/>
      <c r="I1465" s="292" t="s">
        <v>30</v>
      </c>
    </row>
    <row r="1466" spans="2:9" s="290" customFormat="1" x14ac:dyDescent="0.25">
      <c r="B1466" s="239" t="s">
        <v>1405</v>
      </c>
      <c r="C1466" s="290" t="s">
        <v>672</v>
      </c>
      <c r="D1466" s="331" t="s">
        <v>783</v>
      </c>
      <c r="E1466" s="617"/>
      <c r="F1466" s="115" t="s">
        <v>654</v>
      </c>
      <c r="G1466" s="248"/>
      <c r="I1466" s="292" t="s">
        <v>30</v>
      </c>
    </row>
    <row r="1467" spans="2:9" s="290" customFormat="1" x14ac:dyDescent="0.25">
      <c r="B1467" s="239" t="s">
        <v>1405</v>
      </c>
      <c r="C1467" s="290" t="s">
        <v>672</v>
      </c>
      <c r="D1467" s="331" t="s">
        <v>783</v>
      </c>
      <c r="E1467" s="617"/>
      <c r="F1467" s="114" t="s">
        <v>651</v>
      </c>
      <c r="G1467" s="248"/>
      <c r="I1467" s="292" t="s">
        <v>30</v>
      </c>
    </row>
    <row r="1468" spans="2:9" s="290" customFormat="1" x14ac:dyDescent="0.25">
      <c r="B1468" s="239" t="s">
        <v>1405</v>
      </c>
      <c r="C1468" s="290" t="s">
        <v>672</v>
      </c>
      <c r="D1468" s="331" t="s">
        <v>783</v>
      </c>
      <c r="E1468" s="617"/>
      <c r="F1468" s="114" t="s">
        <v>653</v>
      </c>
      <c r="G1468" s="248"/>
      <c r="I1468" s="292" t="s">
        <v>30</v>
      </c>
    </row>
    <row r="1469" spans="2:9" s="290" customFormat="1" x14ac:dyDescent="0.25">
      <c r="B1469" s="239" t="s">
        <v>1405</v>
      </c>
      <c r="C1469" s="290" t="s">
        <v>672</v>
      </c>
      <c r="D1469" s="331" t="s">
        <v>783</v>
      </c>
      <c r="E1469" s="617"/>
      <c r="F1469" s="114" t="s">
        <v>609</v>
      </c>
      <c r="G1469" s="248"/>
      <c r="I1469" s="292" t="s">
        <v>30</v>
      </c>
    </row>
    <row r="1470" spans="2:9" s="290" customFormat="1" x14ac:dyDescent="0.25">
      <c r="B1470" s="239" t="s">
        <v>1405</v>
      </c>
      <c r="C1470" s="290" t="s">
        <v>672</v>
      </c>
      <c r="D1470" s="331" t="s">
        <v>783</v>
      </c>
      <c r="E1470" s="617"/>
      <c r="F1470" s="114" t="s">
        <v>603</v>
      </c>
      <c r="G1470" s="248"/>
      <c r="I1470" s="292" t="s">
        <v>30</v>
      </c>
    </row>
    <row r="1471" spans="2:9" s="290" customFormat="1" x14ac:dyDescent="0.25">
      <c r="B1471" s="239" t="s">
        <v>1405</v>
      </c>
      <c r="C1471" s="290" t="s">
        <v>672</v>
      </c>
      <c r="D1471" s="331" t="s">
        <v>783</v>
      </c>
      <c r="E1471" s="617"/>
      <c r="F1471" s="114" t="s">
        <v>615</v>
      </c>
      <c r="G1471" s="248"/>
      <c r="I1471" s="292" t="s">
        <v>30</v>
      </c>
    </row>
    <row r="1472" spans="2:9" s="290" customFormat="1" x14ac:dyDescent="0.25">
      <c r="B1472" s="239" t="s">
        <v>1405</v>
      </c>
      <c r="C1472" s="290" t="s">
        <v>672</v>
      </c>
      <c r="D1472" s="331" t="s">
        <v>783</v>
      </c>
      <c r="E1472" s="617"/>
      <c r="F1472" s="114" t="s">
        <v>605</v>
      </c>
      <c r="G1472" s="248"/>
      <c r="I1472" s="292" t="s">
        <v>30</v>
      </c>
    </row>
    <row r="1473" spans="2:9" s="290" customFormat="1" x14ac:dyDescent="0.25">
      <c r="B1473" s="239" t="s">
        <v>1405</v>
      </c>
      <c r="C1473" s="290" t="s">
        <v>672</v>
      </c>
      <c r="D1473" s="331" t="s">
        <v>783</v>
      </c>
      <c r="E1473" s="617"/>
      <c r="F1473" s="114" t="s">
        <v>611</v>
      </c>
      <c r="G1473" s="248"/>
      <c r="I1473" s="292" t="s">
        <v>30</v>
      </c>
    </row>
    <row r="1474" spans="2:9" s="290" customFormat="1" x14ac:dyDescent="0.25">
      <c r="B1474" s="239" t="s">
        <v>1405</v>
      </c>
      <c r="C1474" s="290" t="s">
        <v>672</v>
      </c>
      <c r="D1474" s="331" t="s">
        <v>783</v>
      </c>
      <c r="E1474" s="617"/>
      <c r="F1474" s="114" t="s">
        <v>652</v>
      </c>
      <c r="G1474" s="248"/>
      <c r="I1474" s="292" t="s">
        <v>30</v>
      </c>
    </row>
    <row r="1475" spans="2:9" s="290" customFormat="1" x14ac:dyDescent="0.25">
      <c r="B1475" s="239" t="s">
        <v>1405</v>
      </c>
      <c r="C1475" s="290" t="s">
        <v>672</v>
      </c>
      <c r="D1475" s="331" t="s">
        <v>783</v>
      </c>
      <c r="E1475" s="617"/>
      <c r="F1475" s="114" t="s">
        <v>606</v>
      </c>
      <c r="G1475" s="248"/>
      <c r="I1475" s="292" t="s">
        <v>30</v>
      </c>
    </row>
    <row r="1476" spans="2:9" s="290" customFormat="1" x14ac:dyDescent="0.25">
      <c r="B1476" s="239" t="s">
        <v>1405</v>
      </c>
      <c r="C1476" s="290" t="s">
        <v>672</v>
      </c>
      <c r="D1476" s="331" t="s">
        <v>783</v>
      </c>
      <c r="E1476" s="617"/>
      <c r="F1476" s="114" t="s">
        <v>612</v>
      </c>
      <c r="G1476" s="248"/>
      <c r="I1476" s="292" t="s">
        <v>30</v>
      </c>
    </row>
    <row r="1477" spans="2:9" s="290" customFormat="1" x14ac:dyDescent="0.25">
      <c r="B1477" s="239" t="s">
        <v>1405</v>
      </c>
      <c r="C1477" s="290" t="s">
        <v>672</v>
      </c>
      <c r="D1477" s="331" t="s">
        <v>783</v>
      </c>
      <c r="E1477" s="617"/>
      <c r="F1477" s="114" t="s">
        <v>664</v>
      </c>
      <c r="G1477" s="248"/>
      <c r="I1477" s="292" t="s">
        <v>30</v>
      </c>
    </row>
    <row r="1478" spans="2:9" s="290" customFormat="1" x14ac:dyDescent="0.25">
      <c r="B1478" s="239" t="s">
        <v>1405</v>
      </c>
      <c r="C1478" s="290" t="s">
        <v>672</v>
      </c>
      <c r="D1478" s="331" t="s">
        <v>783</v>
      </c>
      <c r="E1478" s="617"/>
      <c r="F1478" s="114" t="s">
        <v>666</v>
      </c>
      <c r="G1478" s="248"/>
      <c r="I1478" s="292" t="s">
        <v>30</v>
      </c>
    </row>
    <row r="1479" spans="2:9" s="290" customFormat="1" x14ac:dyDescent="0.25">
      <c r="B1479" s="239" t="s">
        <v>1405</v>
      </c>
      <c r="C1479" s="290" t="s">
        <v>672</v>
      </c>
      <c r="D1479" s="331" t="s">
        <v>783</v>
      </c>
      <c r="E1479" s="617"/>
      <c r="F1479" s="114" t="s">
        <v>665</v>
      </c>
      <c r="G1479" s="248"/>
      <c r="I1479" s="292" t="s">
        <v>30</v>
      </c>
    </row>
    <row r="1480" spans="2:9" s="290" customFormat="1" x14ac:dyDescent="0.25">
      <c r="B1480" s="239" t="s">
        <v>1405</v>
      </c>
      <c r="C1480" s="290" t="s">
        <v>672</v>
      </c>
      <c r="D1480" s="331" t="s">
        <v>783</v>
      </c>
      <c r="E1480" s="617"/>
      <c r="F1480" s="114" t="s">
        <v>647</v>
      </c>
      <c r="G1480" s="248"/>
      <c r="I1480" s="292" t="s">
        <v>30</v>
      </c>
    </row>
    <row r="1481" spans="2:9" s="290" customFormat="1" x14ac:dyDescent="0.25">
      <c r="B1481" s="239" t="s">
        <v>1405</v>
      </c>
      <c r="C1481" s="290" t="s">
        <v>672</v>
      </c>
      <c r="D1481" s="331" t="s">
        <v>783</v>
      </c>
      <c r="E1481" s="617"/>
      <c r="F1481" s="104">
        <f>'9-G'!B35</f>
        <v>0</v>
      </c>
      <c r="G1481" s="248"/>
      <c r="I1481" s="292" t="s">
        <v>30</v>
      </c>
    </row>
    <row r="1482" spans="2:9" s="290" customFormat="1" x14ac:dyDescent="0.25">
      <c r="B1482" s="239" t="s">
        <v>1405</v>
      </c>
      <c r="C1482" s="290" t="s">
        <v>672</v>
      </c>
      <c r="D1482" s="331" t="s">
        <v>783</v>
      </c>
      <c r="E1482" s="617"/>
      <c r="F1482" s="104">
        <f>'9-G'!B36</f>
        <v>0</v>
      </c>
      <c r="G1482" s="248"/>
      <c r="I1482" s="292" t="s">
        <v>30</v>
      </c>
    </row>
    <row r="1483" spans="2:9" s="290" customFormat="1" x14ac:dyDescent="0.25">
      <c r="B1483" s="239" t="s">
        <v>1405</v>
      </c>
      <c r="C1483" s="290" t="s">
        <v>672</v>
      </c>
      <c r="D1483" s="331" t="s">
        <v>783</v>
      </c>
      <c r="E1483" s="617"/>
      <c r="F1483" s="104">
        <f>'9-G'!B37</f>
        <v>0</v>
      </c>
      <c r="G1483" s="248"/>
      <c r="I1483" s="292" t="s">
        <v>30</v>
      </c>
    </row>
    <row r="1484" spans="2:9" s="290" customFormat="1" x14ac:dyDescent="0.25">
      <c r="B1484" s="239" t="s">
        <v>1405</v>
      </c>
      <c r="C1484" s="290" t="s">
        <v>672</v>
      </c>
      <c r="D1484" s="331" t="s">
        <v>783</v>
      </c>
      <c r="E1484" s="617"/>
      <c r="F1484" s="104">
        <f>'9-G'!B38</f>
        <v>0</v>
      </c>
      <c r="G1484" s="248"/>
      <c r="I1484" s="292" t="s">
        <v>30</v>
      </c>
    </row>
    <row r="1485" spans="2:9" s="290" customFormat="1" x14ac:dyDescent="0.25">
      <c r="B1485" s="239" t="s">
        <v>1405</v>
      </c>
      <c r="C1485" s="290" t="s">
        <v>672</v>
      </c>
      <c r="D1485" s="331" t="s">
        <v>783</v>
      </c>
      <c r="E1485" s="617"/>
      <c r="F1485" s="104">
        <f>'9-G'!B39</f>
        <v>0</v>
      </c>
      <c r="G1485" s="248"/>
      <c r="I1485" s="292" t="s">
        <v>30</v>
      </c>
    </row>
    <row r="1486" spans="2:9" s="290" customFormat="1" x14ac:dyDescent="0.25">
      <c r="B1486" s="239" t="s">
        <v>1405</v>
      </c>
      <c r="C1486" s="290" t="s">
        <v>672</v>
      </c>
      <c r="D1486" s="331" t="s">
        <v>783</v>
      </c>
      <c r="E1486" s="617"/>
      <c r="F1486" s="104">
        <f>'9-G'!B40</f>
        <v>0</v>
      </c>
      <c r="G1486" s="248"/>
      <c r="I1486" s="292" t="s">
        <v>30</v>
      </c>
    </row>
    <row r="1487" spans="2:9" s="290" customFormat="1" x14ac:dyDescent="0.25">
      <c r="B1487" s="239" t="s">
        <v>1405</v>
      </c>
      <c r="C1487" s="290" t="s">
        <v>672</v>
      </c>
      <c r="D1487" s="331" t="s">
        <v>783</v>
      </c>
      <c r="E1487" s="617"/>
      <c r="F1487" s="104">
        <f>'9-G'!B41</f>
        <v>0</v>
      </c>
      <c r="G1487" s="248"/>
      <c r="I1487" s="292" t="s">
        <v>30</v>
      </c>
    </row>
    <row r="1488" spans="2:9" s="290" customFormat="1" x14ac:dyDescent="0.25">
      <c r="B1488" s="239" t="s">
        <v>1405</v>
      </c>
      <c r="C1488" s="290" t="s">
        <v>672</v>
      </c>
      <c r="D1488" s="331" t="s">
        <v>783</v>
      </c>
      <c r="E1488" s="617"/>
      <c r="F1488" s="104">
        <f>'9-G'!B42</f>
        <v>0</v>
      </c>
      <c r="G1488" s="248"/>
      <c r="I1488" s="292" t="s">
        <v>30</v>
      </c>
    </row>
    <row r="1489" spans="2:9" s="290" customFormat="1" x14ac:dyDescent="0.25">
      <c r="B1489" s="239" t="s">
        <v>1405</v>
      </c>
      <c r="C1489" s="290" t="s">
        <v>672</v>
      </c>
      <c r="D1489" s="331" t="s">
        <v>783</v>
      </c>
      <c r="E1489" s="617"/>
      <c r="F1489" s="104">
        <f>'9-G'!B43</f>
        <v>0</v>
      </c>
      <c r="G1489" s="248"/>
      <c r="I1489" s="292" t="s">
        <v>30</v>
      </c>
    </row>
    <row r="1490" spans="2:9" s="290" customFormat="1" x14ac:dyDescent="0.25">
      <c r="B1490" s="239" t="s">
        <v>1405</v>
      </c>
      <c r="C1490" s="290" t="s">
        <v>672</v>
      </c>
      <c r="D1490" s="331" t="s">
        <v>783</v>
      </c>
      <c r="E1490" s="617"/>
      <c r="F1490" s="104">
        <f>'9-G'!B44</f>
        <v>0</v>
      </c>
      <c r="G1490" s="248"/>
      <c r="I1490" s="292" t="s">
        <v>30</v>
      </c>
    </row>
    <row r="1491" spans="2:9" s="290" customFormat="1" x14ac:dyDescent="0.25">
      <c r="B1491" s="239" t="s">
        <v>1405</v>
      </c>
      <c r="C1491" s="290" t="s">
        <v>672</v>
      </c>
      <c r="D1491" s="331" t="s">
        <v>783</v>
      </c>
      <c r="E1491" s="617"/>
      <c r="F1491" s="104">
        <f>'9-G'!B45</f>
        <v>0</v>
      </c>
      <c r="G1491" s="248"/>
      <c r="I1491" s="292" t="s">
        <v>30</v>
      </c>
    </row>
    <row r="1492" spans="2:9" s="290" customFormat="1" x14ac:dyDescent="0.25">
      <c r="B1492" s="239" t="s">
        <v>1405</v>
      </c>
      <c r="C1492" s="290" t="s">
        <v>672</v>
      </c>
      <c r="D1492" s="331" t="s">
        <v>783</v>
      </c>
      <c r="E1492" s="617"/>
      <c r="F1492" s="104">
        <f>'9-G'!B46</f>
        <v>0</v>
      </c>
      <c r="G1492" s="248"/>
      <c r="I1492" s="292" t="s">
        <v>30</v>
      </c>
    </row>
    <row r="1493" spans="2:9" s="290" customFormat="1" x14ac:dyDescent="0.25">
      <c r="B1493" s="239" t="s">
        <v>1405</v>
      </c>
      <c r="C1493" s="290" t="s">
        <v>672</v>
      </c>
      <c r="D1493" s="331" t="s">
        <v>783</v>
      </c>
      <c r="E1493" s="617"/>
      <c r="F1493" s="104">
        <f>'9-G'!B47</f>
        <v>0</v>
      </c>
      <c r="G1493" s="248"/>
      <c r="I1493" s="292" t="s">
        <v>30</v>
      </c>
    </row>
    <row r="1494" spans="2:9" s="290" customFormat="1" x14ac:dyDescent="0.25">
      <c r="B1494" s="239" t="s">
        <v>1405</v>
      </c>
      <c r="C1494" s="290" t="s">
        <v>672</v>
      </c>
      <c r="D1494" s="331" t="s">
        <v>783</v>
      </c>
      <c r="E1494" s="617"/>
      <c r="F1494" s="104">
        <f>'9-G'!B48</f>
        <v>0</v>
      </c>
      <c r="G1494" s="248"/>
      <c r="I1494" s="292" t="s">
        <v>30</v>
      </c>
    </row>
    <row r="1495" spans="2:9" s="290" customFormat="1" x14ac:dyDescent="0.25">
      <c r="B1495" s="239" t="s">
        <v>1405</v>
      </c>
      <c r="C1495" s="290" t="s">
        <v>672</v>
      </c>
      <c r="D1495" s="331" t="s">
        <v>273</v>
      </c>
      <c r="E1495" s="617"/>
      <c r="F1495" s="114" t="s">
        <v>649</v>
      </c>
      <c r="G1495" s="248"/>
      <c r="I1495" s="292" t="s">
        <v>30</v>
      </c>
    </row>
    <row r="1496" spans="2:9" s="290" customFormat="1" x14ac:dyDescent="0.25">
      <c r="B1496" s="239" t="s">
        <v>1405</v>
      </c>
      <c r="C1496" s="290" t="s">
        <v>672</v>
      </c>
      <c r="D1496" s="331" t="s">
        <v>273</v>
      </c>
      <c r="E1496" s="617"/>
      <c r="F1496" s="114" t="s">
        <v>650</v>
      </c>
      <c r="G1496" s="248"/>
      <c r="I1496" s="292" t="s">
        <v>30</v>
      </c>
    </row>
    <row r="1497" spans="2:9" s="290" customFormat="1" x14ac:dyDescent="0.25">
      <c r="B1497" s="239" t="s">
        <v>1405</v>
      </c>
      <c r="C1497" s="290" t="s">
        <v>672</v>
      </c>
      <c r="D1497" s="331" t="s">
        <v>273</v>
      </c>
      <c r="E1497" s="617"/>
      <c r="F1497" s="114" t="s">
        <v>648</v>
      </c>
      <c r="G1497" s="248"/>
      <c r="I1497" s="292" t="s">
        <v>30</v>
      </c>
    </row>
    <row r="1498" spans="2:9" s="290" customFormat="1" x14ac:dyDescent="0.25">
      <c r="B1498" s="239" t="s">
        <v>1405</v>
      </c>
      <c r="C1498" s="290" t="s">
        <v>672</v>
      </c>
      <c r="D1498" s="331" t="s">
        <v>273</v>
      </c>
      <c r="E1498" s="617"/>
      <c r="F1498" s="114" t="s">
        <v>607</v>
      </c>
      <c r="G1498" s="248"/>
      <c r="I1498" s="292" t="s">
        <v>30</v>
      </c>
    </row>
    <row r="1499" spans="2:9" s="290" customFormat="1" x14ac:dyDescent="0.25">
      <c r="B1499" s="239" t="s">
        <v>1405</v>
      </c>
      <c r="C1499" s="290" t="s">
        <v>672</v>
      </c>
      <c r="D1499" s="331" t="s">
        <v>273</v>
      </c>
      <c r="E1499" s="617"/>
      <c r="F1499" s="114" t="s">
        <v>610</v>
      </c>
      <c r="G1499" s="248"/>
      <c r="I1499" s="292" t="s">
        <v>30</v>
      </c>
    </row>
    <row r="1500" spans="2:9" s="290" customFormat="1" x14ac:dyDescent="0.25">
      <c r="B1500" s="239" t="s">
        <v>1405</v>
      </c>
      <c r="C1500" s="290" t="s">
        <v>672</v>
      </c>
      <c r="D1500" s="331" t="s">
        <v>273</v>
      </c>
      <c r="E1500" s="617"/>
      <c r="F1500" s="114" t="s">
        <v>608</v>
      </c>
      <c r="G1500" s="248"/>
      <c r="I1500" s="292" t="s">
        <v>30</v>
      </c>
    </row>
    <row r="1501" spans="2:9" s="290" customFormat="1" x14ac:dyDescent="0.25">
      <c r="B1501" s="239" t="s">
        <v>1405</v>
      </c>
      <c r="C1501" s="290" t="s">
        <v>672</v>
      </c>
      <c r="D1501" s="331" t="s">
        <v>273</v>
      </c>
      <c r="E1501" s="617"/>
      <c r="F1501" s="114" t="s">
        <v>604</v>
      </c>
      <c r="G1501" s="248"/>
      <c r="I1501" s="292" t="s">
        <v>30</v>
      </c>
    </row>
    <row r="1502" spans="2:9" s="290" customFormat="1" x14ac:dyDescent="0.25">
      <c r="B1502" s="239" t="s">
        <v>1405</v>
      </c>
      <c r="C1502" s="290" t="s">
        <v>672</v>
      </c>
      <c r="D1502" s="331" t="s">
        <v>273</v>
      </c>
      <c r="E1502" s="617"/>
      <c r="F1502" s="115" t="s">
        <v>654</v>
      </c>
      <c r="G1502" s="248"/>
      <c r="I1502" s="292" t="s">
        <v>30</v>
      </c>
    </row>
    <row r="1503" spans="2:9" s="290" customFormat="1" x14ac:dyDescent="0.25">
      <c r="B1503" s="239" t="s">
        <v>1405</v>
      </c>
      <c r="C1503" s="290" t="s">
        <v>672</v>
      </c>
      <c r="D1503" s="331" t="s">
        <v>273</v>
      </c>
      <c r="E1503" s="617"/>
      <c r="F1503" s="114" t="s">
        <v>651</v>
      </c>
      <c r="G1503" s="248"/>
      <c r="I1503" s="292" t="s">
        <v>30</v>
      </c>
    </row>
    <row r="1504" spans="2:9" s="290" customFormat="1" x14ac:dyDescent="0.25">
      <c r="B1504" s="239" t="s">
        <v>1405</v>
      </c>
      <c r="C1504" s="290" t="s">
        <v>672</v>
      </c>
      <c r="D1504" s="331" t="s">
        <v>273</v>
      </c>
      <c r="E1504" s="617"/>
      <c r="F1504" s="114" t="s">
        <v>653</v>
      </c>
      <c r="G1504" s="248"/>
      <c r="I1504" s="292" t="s">
        <v>30</v>
      </c>
    </row>
    <row r="1505" spans="2:9" s="290" customFormat="1" x14ac:dyDescent="0.25">
      <c r="B1505" s="239" t="s">
        <v>1405</v>
      </c>
      <c r="C1505" s="290" t="s">
        <v>672</v>
      </c>
      <c r="D1505" s="331" t="s">
        <v>273</v>
      </c>
      <c r="E1505" s="617"/>
      <c r="F1505" s="114" t="s">
        <v>609</v>
      </c>
      <c r="G1505" s="248"/>
      <c r="I1505" s="292" t="s">
        <v>30</v>
      </c>
    </row>
    <row r="1506" spans="2:9" s="290" customFormat="1" x14ac:dyDescent="0.25">
      <c r="B1506" s="239" t="s">
        <v>1405</v>
      </c>
      <c r="C1506" s="290" t="s">
        <v>672</v>
      </c>
      <c r="D1506" s="331" t="s">
        <v>273</v>
      </c>
      <c r="E1506" s="617"/>
      <c r="F1506" s="114" t="s">
        <v>603</v>
      </c>
      <c r="G1506" s="248"/>
      <c r="I1506" s="292" t="s">
        <v>30</v>
      </c>
    </row>
    <row r="1507" spans="2:9" s="290" customFormat="1" x14ac:dyDescent="0.25">
      <c r="B1507" s="239" t="s">
        <v>1405</v>
      </c>
      <c r="C1507" s="290" t="s">
        <v>672</v>
      </c>
      <c r="D1507" s="331" t="s">
        <v>273</v>
      </c>
      <c r="E1507" s="617"/>
      <c r="F1507" s="114" t="s">
        <v>615</v>
      </c>
      <c r="G1507" s="248"/>
      <c r="I1507" s="292" t="s">
        <v>30</v>
      </c>
    </row>
    <row r="1508" spans="2:9" s="290" customFormat="1" x14ac:dyDescent="0.25">
      <c r="B1508" s="239" t="s">
        <v>1405</v>
      </c>
      <c r="C1508" s="290" t="s">
        <v>672</v>
      </c>
      <c r="D1508" s="331" t="s">
        <v>273</v>
      </c>
      <c r="E1508" s="617"/>
      <c r="F1508" s="114" t="s">
        <v>605</v>
      </c>
      <c r="G1508" s="248"/>
      <c r="I1508" s="292" t="s">
        <v>30</v>
      </c>
    </row>
    <row r="1509" spans="2:9" s="290" customFormat="1" x14ac:dyDescent="0.25">
      <c r="B1509" s="239" t="s">
        <v>1405</v>
      </c>
      <c r="C1509" s="290" t="s">
        <v>672</v>
      </c>
      <c r="D1509" s="331" t="s">
        <v>273</v>
      </c>
      <c r="E1509" s="617"/>
      <c r="F1509" s="114" t="s">
        <v>611</v>
      </c>
      <c r="G1509" s="248"/>
      <c r="I1509" s="292" t="s">
        <v>30</v>
      </c>
    </row>
    <row r="1510" spans="2:9" s="290" customFormat="1" x14ac:dyDescent="0.25">
      <c r="B1510" s="239" t="s">
        <v>1405</v>
      </c>
      <c r="C1510" s="290" t="s">
        <v>672</v>
      </c>
      <c r="D1510" s="331" t="s">
        <v>273</v>
      </c>
      <c r="E1510" s="617"/>
      <c r="F1510" s="114" t="s">
        <v>652</v>
      </c>
      <c r="G1510" s="248"/>
      <c r="I1510" s="292" t="s">
        <v>30</v>
      </c>
    </row>
    <row r="1511" spans="2:9" s="290" customFormat="1" x14ac:dyDescent="0.25">
      <c r="B1511" s="239" t="s">
        <v>1405</v>
      </c>
      <c r="C1511" s="290" t="s">
        <v>672</v>
      </c>
      <c r="D1511" s="331" t="s">
        <v>273</v>
      </c>
      <c r="E1511" s="617"/>
      <c r="F1511" s="114" t="s">
        <v>606</v>
      </c>
      <c r="G1511" s="248"/>
      <c r="I1511" s="292" t="s">
        <v>30</v>
      </c>
    </row>
    <row r="1512" spans="2:9" s="290" customFormat="1" x14ac:dyDescent="0.25">
      <c r="B1512" s="239" t="s">
        <v>1405</v>
      </c>
      <c r="C1512" s="290" t="s">
        <v>672</v>
      </c>
      <c r="D1512" s="331" t="s">
        <v>273</v>
      </c>
      <c r="E1512" s="617"/>
      <c r="F1512" s="114" t="s">
        <v>612</v>
      </c>
      <c r="G1512" s="248"/>
      <c r="I1512" s="292" t="s">
        <v>30</v>
      </c>
    </row>
    <row r="1513" spans="2:9" s="290" customFormat="1" x14ac:dyDescent="0.25">
      <c r="B1513" s="239" t="s">
        <v>1405</v>
      </c>
      <c r="C1513" s="290" t="s">
        <v>672</v>
      </c>
      <c r="D1513" s="331" t="s">
        <v>273</v>
      </c>
      <c r="E1513" s="617"/>
      <c r="F1513" s="114" t="s">
        <v>664</v>
      </c>
      <c r="G1513" s="248"/>
      <c r="I1513" s="292" t="s">
        <v>30</v>
      </c>
    </row>
    <row r="1514" spans="2:9" s="290" customFormat="1" x14ac:dyDescent="0.25">
      <c r="B1514" s="239" t="s">
        <v>1405</v>
      </c>
      <c r="C1514" s="290" t="s">
        <v>672</v>
      </c>
      <c r="D1514" s="331" t="s">
        <v>273</v>
      </c>
      <c r="E1514" s="617"/>
      <c r="F1514" s="114" t="s">
        <v>666</v>
      </c>
      <c r="G1514" s="248"/>
      <c r="I1514" s="292" t="s">
        <v>30</v>
      </c>
    </row>
    <row r="1515" spans="2:9" s="290" customFormat="1" x14ac:dyDescent="0.25">
      <c r="B1515" s="239" t="s">
        <v>1405</v>
      </c>
      <c r="C1515" s="290" t="s">
        <v>672</v>
      </c>
      <c r="D1515" s="331" t="s">
        <v>273</v>
      </c>
      <c r="E1515" s="617"/>
      <c r="F1515" s="114" t="s">
        <v>665</v>
      </c>
      <c r="G1515" s="248"/>
      <c r="I1515" s="292" t="s">
        <v>30</v>
      </c>
    </row>
    <row r="1516" spans="2:9" s="290" customFormat="1" x14ac:dyDescent="0.25">
      <c r="B1516" s="239" t="s">
        <v>1405</v>
      </c>
      <c r="C1516" s="290" t="s">
        <v>672</v>
      </c>
      <c r="D1516" s="331" t="s">
        <v>273</v>
      </c>
      <c r="E1516" s="617"/>
      <c r="F1516" s="114" t="s">
        <v>647</v>
      </c>
      <c r="G1516" s="248"/>
      <c r="I1516" s="292" t="s">
        <v>30</v>
      </c>
    </row>
    <row r="1517" spans="2:9" s="290" customFormat="1" x14ac:dyDescent="0.25">
      <c r="B1517" s="239" t="s">
        <v>1405</v>
      </c>
      <c r="C1517" s="290" t="s">
        <v>672</v>
      </c>
      <c r="D1517" s="331" t="s">
        <v>273</v>
      </c>
      <c r="E1517" s="617"/>
      <c r="F1517" s="104">
        <f>'9-G'!B35</f>
        <v>0</v>
      </c>
      <c r="G1517" s="248"/>
      <c r="I1517" s="292" t="s">
        <v>30</v>
      </c>
    </row>
    <row r="1518" spans="2:9" s="290" customFormat="1" x14ac:dyDescent="0.25">
      <c r="B1518" s="239" t="s">
        <v>1405</v>
      </c>
      <c r="C1518" s="290" t="s">
        <v>672</v>
      </c>
      <c r="D1518" s="331" t="s">
        <v>273</v>
      </c>
      <c r="E1518" s="617"/>
      <c r="F1518" s="104">
        <f>'9-G'!B36</f>
        <v>0</v>
      </c>
      <c r="G1518" s="248"/>
      <c r="I1518" s="292" t="s">
        <v>30</v>
      </c>
    </row>
    <row r="1519" spans="2:9" s="290" customFormat="1" x14ac:dyDescent="0.25">
      <c r="B1519" s="239" t="s">
        <v>1405</v>
      </c>
      <c r="C1519" s="290" t="s">
        <v>672</v>
      </c>
      <c r="D1519" s="331" t="s">
        <v>273</v>
      </c>
      <c r="E1519" s="617"/>
      <c r="F1519" s="104">
        <f>'9-G'!B37</f>
        <v>0</v>
      </c>
      <c r="G1519" s="248"/>
      <c r="I1519" s="292" t="s">
        <v>30</v>
      </c>
    </row>
    <row r="1520" spans="2:9" s="290" customFormat="1" x14ac:dyDescent="0.25">
      <c r="B1520" s="239" t="s">
        <v>1405</v>
      </c>
      <c r="C1520" s="290" t="s">
        <v>672</v>
      </c>
      <c r="D1520" s="331" t="s">
        <v>273</v>
      </c>
      <c r="E1520" s="617"/>
      <c r="F1520" s="104">
        <f>'9-G'!B38</f>
        <v>0</v>
      </c>
      <c r="G1520" s="248"/>
      <c r="I1520" s="292" t="s">
        <v>30</v>
      </c>
    </row>
    <row r="1521" spans="2:9" s="290" customFormat="1" x14ac:dyDescent="0.25">
      <c r="B1521" s="239" t="s">
        <v>1405</v>
      </c>
      <c r="C1521" s="290" t="s">
        <v>672</v>
      </c>
      <c r="D1521" s="331" t="s">
        <v>273</v>
      </c>
      <c r="E1521" s="617"/>
      <c r="F1521" s="104">
        <f>'9-G'!B39</f>
        <v>0</v>
      </c>
      <c r="G1521" s="248"/>
      <c r="I1521" s="292" t="s">
        <v>30</v>
      </c>
    </row>
    <row r="1522" spans="2:9" s="290" customFormat="1" x14ac:dyDescent="0.25">
      <c r="B1522" s="239" t="s">
        <v>1405</v>
      </c>
      <c r="C1522" s="290" t="s">
        <v>672</v>
      </c>
      <c r="D1522" s="331" t="s">
        <v>273</v>
      </c>
      <c r="E1522" s="617"/>
      <c r="F1522" s="104">
        <f>'9-G'!B40</f>
        <v>0</v>
      </c>
      <c r="G1522" s="248"/>
      <c r="I1522" s="292" t="s">
        <v>30</v>
      </c>
    </row>
    <row r="1523" spans="2:9" s="290" customFormat="1" x14ac:dyDescent="0.25">
      <c r="B1523" s="239" t="s">
        <v>1405</v>
      </c>
      <c r="C1523" s="290" t="s">
        <v>672</v>
      </c>
      <c r="D1523" s="331" t="s">
        <v>273</v>
      </c>
      <c r="E1523" s="617"/>
      <c r="F1523" s="104">
        <f>'9-G'!B41</f>
        <v>0</v>
      </c>
      <c r="G1523" s="248"/>
      <c r="I1523" s="292" t="s">
        <v>30</v>
      </c>
    </row>
    <row r="1524" spans="2:9" s="290" customFormat="1" x14ac:dyDescent="0.25">
      <c r="B1524" s="239" t="s">
        <v>1405</v>
      </c>
      <c r="C1524" s="290" t="s">
        <v>672</v>
      </c>
      <c r="D1524" s="331" t="s">
        <v>273</v>
      </c>
      <c r="E1524" s="617"/>
      <c r="F1524" s="104">
        <f>'9-G'!B42</f>
        <v>0</v>
      </c>
      <c r="G1524" s="248"/>
      <c r="I1524" s="292" t="s">
        <v>30</v>
      </c>
    </row>
    <row r="1525" spans="2:9" s="290" customFormat="1" x14ac:dyDescent="0.25">
      <c r="B1525" s="239" t="s">
        <v>1405</v>
      </c>
      <c r="C1525" s="290" t="s">
        <v>672</v>
      </c>
      <c r="D1525" s="331" t="s">
        <v>273</v>
      </c>
      <c r="E1525" s="617"/>
      <c r="F1525" s="104">
        <f>'9-G'!B43</f>
        <v>0</v>
      </c>
      <c r="G1525" s="248"/>
      <c r="I1525" s="292" t="s">
        <v>30</v>
      </c>
    </row>
    <row r="1526" spans="2:9" s="290" customFormat="1" x14ac:dyDescent="0.25">
      <c r="B1526" s="239" t="s">
        <v>1405</v>
      </c>
      <c r="C1526" s="290" t="s">
        <v>672</v>
      </c>
      <c r="D1526" s="331" t="s">
        <v>273</v>
      </c>
      <c r="E1526" s="617"/>
      <c r="F1526" s="104">
        <f>'9-G'!B44</f>
        <v>0</v>
      </c>
      <c r="G1526" s="248"/>
      <c r="I1526" s="292" t="s">
        <v>30</v>
      </c>
    </row>
    <row r="1527" spans="2:9" s="290" customFormat="1" x14ac:dyDescent="0.25">
      <c r="B1527" s="239" t="s">
        <v>1405</v>
      </c>
      <c r="C1527" s="290" t="s">
        <v>672</v>
      </c>
      <c r="D1527" s="331" t="s">
        <v>273</v>
      </c>
      <c r="E1527" s="617"/>
      <c r="F1527" s="104">
        <f>'9-G'!B45</f>
        <v>0</v>
      </c>
      <c r="G1527" s="248"/>
      <c r="I1527" s="292" t="s">
        <v>30</v>
      </c>
    </row>
    <row r="1528" spans="2:9" s="290" customFormat="1" x14ac:dyDescent="0.25">
      <c r="B1528" s="239" t="s">
        <v>1405</v>
      </c>
      <c r="C1528" s="290" t="s">
        <v>672</v>
      </c>
      <c r="D1528" s="331" t="s">
        <v>273</v>
      </c>
      <c r="E1528" s="617"/>
      <c r="F1528" s="104">
        <f>'9-G'!B46</f>
        <v>0</v>
      </c>
      <c r="G1528" s="248"/>
      <c r="I1528" s="292" t="s">
        <v>30</v>
      </c>
    </row>
    <row r="1529" spans="2:9" s="290" customFormat="1" x14ac:dyDescent="0.25">
      <c r="B1529" s="239" t="s">
        <v>1405</v>
      </c>
      <c r="C1529" s="290" t="s">
        <v>672</v>
      </c>
      <c r="D1529" s="331" t="s">
        <v>273</v>
      </c>
      <c r="E1529" s="617"/>
      <c r="F1529" s="104">
        <f>'9-G'!B47</f>
        <v>0</v>
      </c>
      <c r="G1529" s="248"/>
      <c r="I1529" s="292" t="s">
        <v>30</v>
      </c>
    </row>
    <row r="1530" spans="2:9" s="290" customFormat="1" x14ac:dyDescent="0.25">
      <c r="B1530" s="239" t="s">
        <v>1405</v>
      </c>
      <c r="C1530" s="290" t="s">
        <v>672</v>
      </c>
      <c r="D1530" s="331" t="s">
        <v>273</v>
      </c>
      <c r="E1530" s="617"/>
      <c r="F1530" s="104">
        <f>'9-G'!B48</f>
        <v>0</v>
      </c>
      <c r="G1530" s="248"/>
      <c r="I1530" s="292" t="s">
        <v>30</v>
      </c>
    </row>
    <row r="1531" spans="2:9" s="290" customFormat="1" x14ac:dyDescent="0.25">
      <c r="B1531" s="239" t="s">
        <v>1405</v>
      </c>
      <c r="C1531" s="290" t="s">
        <v>672</v>
      </c>
      <c r="D1531" s="331" t="s">
        <v>251</v>
      </c>
      <c r="E1531" s="617"/>
      <c r="F1531" s="114" t="s">
        <v>649</v>
      </c>
      <c r="G1531" s="248"/>
      <c r="I1531" s="292" t="s">
        <v>30</v>
      </c>
    </row>
    <row r="1532" spans="2:9" s="290" customFormat="1" x14ac:dyDescent="0.25">
      <c r="B1532" s="239" t="s">
        <v>1405</v>
      </c>
      <c r="C1532" s="290" t="s">
        <v>672</v>
      </c>
      <c r="D1532" s="331" t="s">
        <v>251</v>
      </c>
      <c r="E1532" s="617"/>
      <c r="F1532" s="114" t="s">
        <v>650</v>
      </c>
      <c r="G1532" s="248"/>
      <c r="I1532" s="292" t="s">
        <v>30</v>
      </c>
    </row>
    <row r="1533" spans="2:9" s="290" customFormat="1" x14ac:dyDescent="0.25">
      <c r="B1533" s="239" t="s">
        <v>1405</v>
      </c>
      <c r="C1533" s="290" t="s">
        <v>672</v>
      </c>
      <c r="D1533" s="331" t="s">
        <v>251</v>
      </c>
      <c r="E1533" s="617"/>
      <c r="F1533" s="114" t="s">
        <v>648</v>
      </c>
      <c r="G1533" s="248"/>
      <c r="I1533" s="292" t="s">
        <v>30</v>
      </c>
    </row>
    <row r="1534" spans="2:9" s="290" customFormat="1" x14ac:dyDescent="0.25">
      <c r="B1534" s="239" t="s">
        <v>1405</v>
      </c>
      <c r="C1534" s="290" t="s">
        <v>672</v>
      </c>
      <c r="D1534" s="331" t="s">
        <v>251</v>
      </c>
      <c r="E1534" s="617"/>
      <c r="F1534" s="114" t="s">
        <v>607</v>
      </c>
      <c r="G1534" s="248"/>
      <c r="I1534" s="292" t="s">
        <v>30</v>
      </c>
    </row>
    <row r="1535" spans="2:9" s="290" customFormat="1" x14ac:dyDescent="0.25">
      <c r="B1535" s="239" t="s">
        <v>1405</v>
      </c>
      <c r="C1535" s="290" t="s">
        <v>672</v>
      </c>
      <c r="D1535" s="331" t="s">
        <v>251</v>
      </c>
      <c r="E1535" s="617"/>
      <c r="F1535" s="114" t="s">
        <v>610</v>
      </c>
      <c r="G1535" s="248"/>
      <c r="I1535" s="292" t="s">
        <v>30</v>
      </c>
    </row>
    <row r="1536" spans="2:9" s="290" customFormat="1" x14ac:dyDescent="0.25">
      <c r="B1536" s="239" t="s">
        <v>1405</v>
      </c>
      <c r="C1536" s="290" t="s">
        <v>672</v>
      </c>
      <c r="D1536" s="331" t="s">
        <v>251</v>
      </c>
      <c r="E1536" s="617"/>
      <c r="F1536" s="114" t="s">
        <v>608</v>
      </c>
      <c r="G1536" s="248"/>
      <c r="I1536" s="292" t="s">
        <v>30</v>
      </c>
    </row>
    <row r="1537" spans="2:9" s="290" customFormat="1" x14ac:dyDescent="0.25">
      <c r="B1537" s="239" t="s">
        <v>1405</v>
      </c>
      <c r="C1537" s="290" t="s">
        <v>672</v>
      </c>
      <c r="D1537" s="331" t="s">
        <v>251</v>
      </c>
      <c r="E1537" s="617"/>
      <c r="F1537" s="114" t="s">
        <v>604</v>
      </c>
      <c r="G1537" s="248"/>
      <c r="I1537" s="292" t="s">
        <v>30</v>
      </c>
    </row>
    <row r="1538" spans="2:9" s="290" customFormat="1" x14ac:dyDescent="0.25">
      <c r="B1538" s="239" t="s">
        <v>1405</v>
      </c>
      <c r="C1538" s="290" t="s">
        <v>672</v>
      </c>
      <c r="D1538" s="331" t="s">
        <v>251</v>
      </c>
      <c r="E1538" s="617"/>
      <c r="F1538" s="115" t="s">
        <v>654</v>
      </c>
      <c r="G1538" s="248"/>
      <c r="I1538" s="292" t="s">
        <v>30</v>
      </c>
    </row>
    <row r="1539" spans="2:9" s="290" customFormat="1" x14ac:dyDescent="0.25">
      <c r="B1539" s="239" t="s">
        <v>1405</v>
      </c>
      <c r="C1539" s="290" t="s">
        <v>672</v>
      </c>
      <c r="D1539" s="331" t="s">
        <v>251</v>
      </c>
      <c r="E1539" s="617"/>
      <c r="F1539" s="114" t="s">
        <v>651</v>
      </c>
      <c r="G1539" s="248"/>
      <c r="I1539" s="292" t="s">
        <v>30</v>
      </c>
    </row>
    <row r="1540" spans="2:9" s="290" customFormat="1" x14ac:dyDescent="0.25">
      <c r="B1540" s="239" t="s">
        <v>1405</v>
      </c>
      <c r="C1540" s="290" t="s">
        <v>672</v>
      </c>
      <c r="D1540" s="331" t="s">
        <v>251</v>
      </c>
      <c r="E1540" s="617"/>
      <c r="F1540" s="114" t="s">
        <v>653</v>
      </c>
      <c r="G1540" s="248"/>
      <c r="I1540" s="292" t="s">
        <v>30</v>
      </c>
    </row>
    <row r="1541" spans="2:9" s="290" customFormat="1" x14ac:dyDescent="0.25">
      <c r="B1541" s="239" t="s">
        <v>1405</v>
      </c>
      <c r="C1541" s="290" t="s">
        <v>672</v>
      </c>
      <c r="D1541" s="331" t="s">
        <v>251</v>
      </c>
      <c r="E1541" s="617"/>
      <c r="F1541" s="114" t="s">
        <v>609</v>
      </c>
      <c r="G1541" s="248"/>
      <c r="I1541" s="292" t="s">
        <v>30</v>
      </c>
    </row>
    <row r="1542" spans="2:9" s="290" customFormat="1" x14ac:dyDescent="0.25">
      <c r="B1542" s="239" t="s">
        <v>1405</v>
      </c>
      <c r="C1542" s="290" t="s">
        <v>672</v>
      </c>
      <c r="D1542" s="331" t="s">
        <v>251</v>
      </c>
      <c r="E1542" s="617"/>
      <c r="F1542" s="114" t="s">
        <v>603</v>
      </c>
      <c r="G1542" s="248"/>
      <c r="I1542" s="292" t="s">
        <v>30</v>
      </c>
    </row>
    <row r="1543" spans="2:9" s="290" customFormat="1" x14ac:dyDescent="0.25">
      <c r="B1543" s="239" t="s">
        <v>1405</v>
      </c>
      <c r="C1543" s="290" t="s">
        <v>672</v>
      </c>
      <c r="D1543" s="331" t="s">
        <v>251</v>
      </c>
      <c r="E1543" s="617"/>
      <c r="F1543" s="114" t="s">
        <v>615</v>
      </c>
      <c r="G1543" s="248"/>
      <c r="I1543" s="292" t="s">
        <v>30</v>
      </c>
    </row>
    <row r="1544" spans="2:9" s="290" customFormat="1" x14ac:dyDescent="0.25">
      <c r="B1544" s="239" t="s">
        <v>1405</v>
      </c>
      <c r="C1544" s="290" t="s">
        <v>672</v>
      </c>
      <c r="D1544" s="331" t="s">
        <v>251</v>
      </c>
      <c r="E1544" s="617"/>
      <c r="F1544" s="114" t="s">
        <v>605</v>
      </c>
      <c r="G1544" s="248"/>
      <c r="I1544" s="292" t="s">
        <v>30</v>
      </c>
    </row>
    <row r="1545" spans="2:9" s="290" customFormat="1" x14ac:dyDescent="0.25">
      <c r="B1545" s="239" t="s">
        <v>1405</v>
      </c>
      <c r="C1545" s="290" t="s">
        <v>672</v>
      </c>
      <c r="D1545" s="331" t="s">
        <v>251</v>
      </c>
      <c r="E1545" s="617"/>
      <c r="F1545" s="114" t="s">
        <v>611</v>
      </c>
      <c r="G1545" s="248"/>
      <c r="I1545" s="292" t="s">
        <v>30</v>
      </c>
    </row>
    <row r="1546" spans="2:9" s="290" customFormat="1" x14ac:dyDescent="0.25">
      <c r="B1546" s="239" t="s">
        <v>1405</v>
      </c>
      <c r="C1546" s="290" t="s">
        <v>672</v>
      </c>
      <c r="D1546" s="331" t="s">
        <v>251</v>
      </c>
      <c r="E1546" s="617"/>
      <c r="F1546" s="114" t="s">
        <v>652</v>
      </c>
      <c r="G1546" s="248"/>
      <c r="I1546" s="292" t="s">
        <v>30</v>
      </c>
    </row>
    <row r="1547" spans="2:9" s="290" customFormat="1" x14ac:dyDescent="0.25">
      <c r="B1547" s="239" t="s">
        <v>1405</v>
      </c>
      <c r="C1547" s="290" t="s">
        <v>672</v>
      </c>
      <c r="D1547" s="331" t="s">
        <v>251</v>
      </c>
      <c r="E1547" s="617"/>
      <c r="F1547" s="114" t="s">
        <v>606</v>
      </c>
      <c r="G1547" s="248"/>
      <c r="I1547" s="292" t="s">
        <v>30</v>
      </c>
    </row>
    <row r="1548" spans="2:9" s="290" customFormat="1" x14ac:dyDescent="0.25">
      <c r="B1548" s="239" t="s">
        <v>1405</v>
      </c>
      <c r="C1548" s="290" t="s">
        <v>672</v>
      </c>
      <c r="D1548" s="331" t="s">
        <v>251</v>
      </c>
      <c r="E1548" s="617"/>
      <c r="F1548" s="114" t="s">
        <v>612</v>
      </c>
      <c r="G1548" s="248"/>
      <c r="I1548" s="292" t="s">
        <v>30</v>
      </c>
    </row>
    <row r="1549" spans="2:9" s="290" customFormat="1" x14ac:dyDescent="0.25">
      <c r="B1549" s="239" t="s">
        <v>1405</v>
      </c>
      <c r="C1549" s="290" t="s">
        <v>672</v>
      </c>
      <c r="D1549" s="331" t="s">
        <v>251</v>
      </c>
      <c r="E1549" s="617"/>
      <c r="F1549" s="114" t="s">
        <v>664</v>
      </c>
      <c r="G1549" s="248"/>
      <c r="I1549" s="292" t="s">
        <v>30</v>
      </c>
    </row>
    <row r="1550" spans="2:9" s="290" customFormat="1" x14ac:dyDescent="0.25">
      <c r="B1550" s="239" t="s">
        <v>1405</v>
      </c>
      <c r="C1550" s="290" t="s">
        <v>672</v>
      </c>
      <c r="D1550" s="331" t="s">
        <v>251</v>
      </c>
      <c r="E1550" s="617"/>
      <c r="F1550" s="114" t="s">
        <v>666</v>
      </c>
      <c r="G1550" s="248"/>
      <c r="I1550" s="292" t="s">
        <v>30</v>
      </c>
    </row>
    <row r="1551" spans="2:9" s="290" customFormat="1" x14ac:dyDescent="0.25">
      <c r="B1551" s="239" t="s">
        <v>1405</v>
      </c>
      <c r="C1551" s="290" t="s">
        <v>672</v>
      </c>
      <c r="D1551" s="331" t="s">
        <v>251</v>
      </c>
      <c r="E1551" s="617"/>
      <c r="F1551" s="114" t="s">
        <v>665</v>
      </c>
      <c r="G1551" s="248"/>
      <c r="I1551" s="292" t="s">
        <v>30</v>
      </c>
    </row>
    <row r="1552" spans="2:9" s="290" customFormat="1" x14ac:dyDescent="0.25">
      <c r="B1552" s="239" t="s">
        <v>1405</v>
      </c>
      <c r="C1552" s="290" t="s">
        <v>672</v>
      </c>
      <c r="D1552" s="331" t="s">
        <v>251</v>
      </c>
      <c r="E1552" s="617"/>
      <c r="F1552" s="114" t="s">
        <v>647</v>
      </c>
      <c r="G1552" s="248"/>
      <c r="I1552" s="292" t="s">
        <v>30</v>
      </c>
    </row>
    <row r="1553" spans="2:9" s="290" customFormat="1" x14ac:dyDescent="0.25">
      <c r="B1553" s="239" t="s">
        <v>1405</v>
      </c>
      <c r="C1553" s="290" t="s">
        <v>672</v>
      </c>
      <c r="D1553" s="331" t="s">
        <v>251</v>
      </c>
      <c r="E1553" s="617"/>
      <c r="F1553" s="104">
        <f>'9-G'!B35</f>
        <v>0</v>
      </c>
      <c r="G1553" s="248"/>
      <c r="I1553" s="292" t="s">
        <v>30</v>
      </c>
    </row>
    <row r="1554" spans="2:9" s="290" customFormat="1" x14ac:dyDescent="0.25">
      <c r="B1554" s="239" t="s">
        <v>1405</v>
      </c>
      <c r="C1554" s="290" t="s">
        <v>672</v>
      </c>
      <c r="D1554" s="331" t="s">
        <v>251</v>
      </c>
      <c r="E1554" s="617"/>
      <c r="F1554" s="104">
        <f>'9-G'!B36</f>
        <v>0</v>
      </c>
      <c r="G1554" s="248"/>
      <c r="I1554" s="292" t="s">
        <v>30</v>
      </c>
    </row>
    <row r="1555" spans="2:9" s="290" customFormat="1" x14ac:dyDescent="0.25">
      <c r="B1555" s="239" t="s">
        <v>1405</v>
      </c>
      <c r="C1555" s="290" t="s">
        <v>672</v>
      </c>
      <c r="D1555" s="331" t="s">
        <v>251</v>
      </c>
      <c r="E1555" s="617"/>
      <c r="F1555" s="104">
        <f>'9-G'!B37</f>
        <v>0</v>
      </c>
      <c r="G1555" s="248"/>
      <c r="I1555" s="292" t="s">
        <v>30</v>
      </c>
    </row>
    <row r="1556" spans="2:9" s="290" customFormat="1" x14ac:dyDescent="0.25">
      <c r="B1556" s="239" t="s">
        <v>1405</v>
      </c>
      <c r="C1556" s="290" t="s">
        <v>672</v>
      </c>
      <c r="D1556" s="331" t="s">
        <v>251</v>
      </c>
      <c r="E1556" s="617"/>
      <c r="F1556" s="104">
        <f>'9-G'!B38</f>
        <v>0</v>
      </c>
      <c r="G1556" s="248"/>
      <c r="I1556" s="292" t="s">
        <v>30</v>
      </c>
    </row>
    <row r="1557" spans="2:9" s="290" customFormat="1" x14ac:dyDescent="0.25">
      <c r="B1557" s="239" t="s">
        <v>1405</v>
      </c>
      <c r="C1557" s="290" t="s">
        <v>672</v>
      </c>
      <c r="D1557" s="331" t="s">
        <v>251</v>
      </c>
      <c r="E1557" s="617"/>
      <c r="F1557" s="104">
        <f>'9-G'!B39</f>
        <v>0</v>
      </c>
      <c r="G1557" s="248"/>
      <c r="I1557" s="292" t="s">
        <v>30</v>
      </c>
    </row>
    <row r="1558" spans="2:9" s="290" customFormat="1" x14ac:dyDescent="0.25">
      <c r="B1558" s="239" t="s">
        <v>1405</v>
      </c>
      <c r="C1558" s="290" t="s">
        <v>672</v>
      </c>
      <c r="D1558" s="331" t="s">
        <v>251</v>
      </c>
      <c r="E1558" s="617"/>
      <c r="F1558" s="104">
        <f>'9-G'!B40</f>
        <v>0</v>
      </c>
      <c r="G1558" s="248"/>
      <c r="I1558" s="292" t="s">
        <v>30</v>
      </c>
    </row>
    <row r="1559" spans="2:9" s="290" customFormat="1" x14ac:dyDescent="0.25">
      <c r="B1559" s="239" t="s">
        <v>1405</v>
      </c>
      <c r="C1559" s="290" t="s">
        <v>672</v>
      </c>
      <c r="D1559" s="331" t="s">
        <v>251</v>
      </c>
      <c r="E1559" s="617"/>
      <c r="F1559" s="104">
        <f>'9-G'!B41</f>
        <v>0</v>
      </c>
      <c r="G1559" s="248"/>
      <c r="I1559" s="292" t="s">
        <v>30</v>
      </c>
    </row>
    <row r="1560" spans="2:9" s="290" customFormat="1" x14ac:dyDescent="0.25">
      <c r="B1560" s="239" t="s">
        <v>1405</v>
      </c>
      <c r="C1560" s="290" t="s">
        <v>672</v>
      </c>
      <c r="D1560" s="331" t="s">
        <v>251</v>
      </c>
      <c r="E1560" s="617"/>
      <c r="F1560" s="104">
        <f>'9-G'!B42</f>
        <v>0</v>
      </c>
      <c r="G1560" s="248"/>
      <c r="I1560" s="292" t="s">
        <v>30</v>
      </c>
    </row>
    <row r="1561" spans="2:9" s="290" customFormat="1" x14ac:dyDescent="0.25">
      <c r="B1561" s="239" t="s">
        <v>1405</v>
      </c>
      <c r="C1561" s="290" t="s">
        <v>672</v>
      </c>
      <c r="D1561" s="331" t="s">
        <v>251</v>
      </c>
      <c r="E1561" s="617"/>
      <c r="F1561" s="104">
        <f>'9-G'!B43</f>
        <v>0</v>
      </c>
      <c r="G1561" s="248"/>
      <c r="I1561" s="292" t="s">
        <v>30</v>
      </c>
    </row>
    <row r="1562" spans="2:9" s="290" customFormat="1" x14ac:dyDescent="0.25">
      <c r="B1562" s="239" t="s">
        <v>1405</v>
      </c>
      <c r="C1562" s="290" t="s">
        <v>672</v>
      </c>
      <c r="D1562" s="331" t="s">
        <v>251</v>
      </c>
      <c r="E1562" s="617"/>
      <c r="F1562" s="104">
        <f>'9-G'!B44</f>
        <v>0</v>
      </c>
      <c r="G1562" s="248"/>
      <c r="I1562" s="292" t="s">
        <v>30</v>
      </c>
    </row>
    <row r="1563" spans="2:9" s="290" customFormat="1" x14ac:dyDescent="0.25">
      <c r="B1563" s="239" t="s">
        <v>1405</v>
      </c>
      <c r="C1563" s="290" t="s">
        <v>672</v>
      </c>
      <c r="D1563" s="331" t="s">
        <v>251</v>
      </c>
      <c r="E1563" s="617"/>
      <c r="F1563" s="104">
        <f>'9-G'!B45</f>
        <v>0</v>
      </c>
      <c r="G1563" s="248"/>
      <c r="I1563" s="292" t="s">
        <v>30</v>
      </c>
    </row>
    <row r="1564" spans="2:9" s="290" customFormat="1" x14ac:dyDescent="0.25">
      <c r="B1564" s="239" t="s">
        <v>1405</v>
      </c>
      <c r="C1564" s="290" t="s">
        <v>672</v>
      </c>
      <c r="D1564" s="331" t="s">
        <v>251</v>
      </c>
      <c r="E1564" s="617"/>
      <c r="F1564" s="104">
        <f>'9-G'!B46</f>
        <v>0</v>
      </c>
      <c r="G1564" s="248"/>
      <c r="I1564" s="292" t="s">
        <v>30</v>
      </c>
    </row>
    <row r="1565" spans="2:9" s="290" customFormat="1" x14ac:dyDescent="0.25">
      <c r="B1565" s="239" t="s">
        <v>1405</v>
      </c>
      <c r="C1565" s="290" t="s">
        <v>672</v>
      </c>
      <c r="D1565" s="331" t="s">
        <v>251</v>
      </c>
      <c r="E1565" s="617"/>
      <c r="F1565" s="104">
        <f>'9-G'!B47</f>
        <v>0</v>
      </c>
      <c r="G1565" s="248"/>
      <c r="I1565" s="292" t="s">
        <v>30</v>
      </c>
    </row>
    <row r="1566" spans="2:9" s="290" customFormat="1" x14ac:dyDescent="0.25">
      <c r="B1566" s="239" t="s">
        <v>1405</v>
      </c>
      <c r="C1566" s="290" t="s">
        <v>672</v>
      </c>
      <c r="D1566" s="331" t="s">
        <v>251</v>
      </c>
      <c r="E1566" s="617"/>
      <c r="F1566" s="104">
        <f>'9-G'!B48</f>
        <v>0</v>
      </c>
      <c r="G1566" s="248"/>
      <c r="I1566" s="292" t="s">
        <v>30</v>
      </c>
    </row>
    <row r="1567" spans="2:9" s="290" customFormat="1" x14ac:dyDescent="0.25">
      <c r="B1567" s="239" t="s">
        <v>1405</v>
      </c>
      <c r="C1567" s="290" t="s">
        <v>672</v>
      </c>
      <c r="D1567" s="331" t="s">
        <v>754</v>
      </c>
      <c r="E1567" s="617"/>
      <c r="F1567" s="114" t="s">
        <v>649</v>
      </c>
      <c r="G1567" s="248"/>
      <c r="I1567" s="292" t="s">
        <v>30</v>
      </c>
    </row>
    <row r="1568" spans="2:9" s="290" customFormat="1" x14ac:dyDescent="0.25">
      <c r="B1568" s="239" t="s">
        <v>1405</v>
      </c>
      <c r="C1568" s="290" t="s">
        <v>672</v>
      </c>
      <c r="D1568" s="331" t="s">
        <v>754</v>
      </c>
      <c r="E1568" s="617"/>
      <c r="F1568" s="114" t="s">
        <v>650</v>
      </c>
      <c r="G1568" s="248"/>
      <c r="I1568" s="292" t="s">
        <v>30</v>
      </c>
    </row>
    <row r="1569" spans="2:9" s="290" customFormat="1" x14ac:dyDescent="0.25">
      <c r="B1569" s="239" t="s">
        <v>1405</v>
      </c>
      <c r="C1569" s="290" t="s">
        <v>672</v>
      </c>
      <c r="D1569" s="331" t="s">
        <v>754</v>
      </c>
      <c r="E1569" s="617"/>
      <c r="F1569" s="114" t="s">
        <v>648</v>
      </c>
      <c r="G1569" s="248"/>
      <c r="I1569" s="292" t="s">
        <v>30</v>
      </c>
    </row>
    <row r="1570" spans="2:9" s="290" customFormat="1" x14ac:dyDescent="0.25">
      <c r="B1570" s="239" t="s">
        <v>1405</v>
      </c>
      <c r="C1570" s="290" t="s">
        <v>672</v>
      </c>
      <c r="D1570" s="331" t="s">
        <v>754</v>
      </c>
      <c r="E1570" s="617"/>
      <c r="F1570" s="114" t="s">
        <v>607</v>
      </c>
      <c r="G1570" s="248"/>
      <c r="I1570" s="292" t="s">
        <v>30</v>
      </c>
    </row>
    <row r="1571" spans="2:9" s="290" customFormat="1" x14ac:dyDescent="0.25">
      <c r="B1571" s="239" t="s">
        <v>1405</v>
      </c>
      <c r="C1571" s="290" t="s">
        <v>672</v>
      </c>
      <c r="D1571" s="331" t="s">
        <v>754</v>
      </c>
      <c r="E1571" s="617"/>
      <c r="F1571" s="114" t="s">
        <v>610</v>
      </c>
      <c r="G1571" s="248"/>
      <c r="I1571" s="292" t="s">
        <v>30</v>
      </c>
    </row>
    <row r="1572" spans="2:9" s="290" customFormat="1" x14ac:dyDescent="0.25">
      <c r="B1572" s="239" t="s">
        <v>1405</v>
      </c>
      <c r="C1572" s="290" t="s">
        <v>672</v>
      </c>
      <c r="D1572" s="331" t="s">
        <v>754</v>
      </c>
      <c r="E1572" s="617"/>
      <c r="F1572" s="114" t="s">
        <v>608</v>
      </c>
      <c r="G1572" s="248"/>
      <c r="I1572" s="292" t="s">
        <v>30</v>
      </c>
    </row>
    <row r="1573" spans="2:9" s="290" customFormat="1" x14ac:dyDescent="0.25">
      <c r="B1573" s="239" t="s">
        <v>1405</v>
      </c>
      <c r="C1573" s="290" t="s">
        <v>672</v>
      </c>
      <c r="D1573" s="331" t="s">
        <v>754</v>
      </c>
      <c r="E1573" s="617"/>
      <c r="F1573" s="114" t="s">
        <v>604</v>
      </c>
      <c r="G1573" s="248"/>
      <c r="I1573" s="292" t="s">
        <v>30</v>
      </c>
    </row>
    <row r="1574" spans="2:9" s="290" customFormat="1" x14ac:dyDescent="0.25">
      <c r="B1574" s="239" t="s">
        <v>1405</v>
      </c>
      <c r="C1574" s="290" t="s">
        <v>672</v>
      </c>
      <c r="D1574" s="331" t="s">
        <v>754</v>
      </c>
      <c r="E1574" s="617"/>
      <c r="F1574" s="115" t="s">
        <v>654</v>
      </c>
      <c r="G1574" s="248"/>
      <c r="I1574" s="292" t="s">
        <v>30</v>
      </c>
    </row>
    <row r="1575" spans="2:9" s="290" customFormat="1" x14ac:dyDescent="0.25">
      <c r="B1575" s="239" t="s">
        <v>1405</v>
      </c>
      <c r="C1575" s="290" t="s">
        <v>672</v>
      </c>
      <c r="D1575" s="331" t="s">
        <v>754</v>
      </c>
      <c r="E1575" s="617"/>
      <c r="F1575" s="114" t="s">
        <v>651</v>
      </c>
      <c r="G1575" s="248"/>
      <c r="I1575" s="292" t="s">
        <v>30</v>
      </c>
    </row>
    <row r="1576" spans="2:9" s="290" customFormat="1" x14ac:dyDescent="0.25">
      <c r="B1576" s="239" t="s">
        <v>1405</v>
      </c>
      <c r="C1576" s="290" t="s">
        <v>672</v>
      </c>
      <c r="D1576" s="331" t="s">
        <v>754</v>
      </c>
      <c r="E1576" s="617"/>
      <c r="F1576" s="114" t="s">
        <v>653</v>
      </c>
      <c r="G1576" s="248"/>
      <c r="I1576" s="292" t="s">
        <v>30</v>
      </c>
    </row>
    <row r="1577" spans="2:9" s="290" customFormat="1" x14ac:dyDescent="0.25">
      <c r="B1577" s="239" t="s">
        <v>1405</v>
      </c>
      <c r="C1577" s="290" t="s">
        <v>672</v>
      </c>
      <c r="D1577" s="331" t="s">
        <v>754</v>
      </c>
      <c r="E1577" s="617"/>
      <c r="F1577" s="114" t="s">
        <v>609</v>
      </c>
      <c r="G1577" s="248"/>
      <c r="I1577" s="292" t="s">
        <v>30</v>
      </c>
    </row>
    <row r="1578" spans="2:9" s="290" customFormat="1" x14ac:dyDescent="0.25">
      <c r="B1578" s="239" t="s">
        <v>1405</v>
      </c>
      <c r="C1578" s="290" t="s">
        <v>672</v>
      </c>
      <c r="D1578" s="331" t="s">
        <v>754</v>
      </c>
      <c r="E1578" s="617"/>
      <c r="F1578" s="114" t="s">
        <v>603</v>
      </c>
      <c r="G1578" s="248"/>
      <c r="I1578" s="292" t="s">
        <v>30</v>
      </c>
    </row>
    <row r="1579" spans="2:9" s="290" customFormat="1" x14ac:dyDescent="0.25">
      <c r="B1579" s="239" t="s">
        <v>1405</v>
      </c>
      <c r="C1579" s="290" t="s">
        <v>672</v>
      </c>
      <c r="D1579" s="331" t="s">
        <v>754</v>
      </c>
      <c r="E1579" s="617"/>
      <c r="F1579" s="114" t="s">
        <v>615</v>
      </c>
      <c r="G1579" s="248"/>
      <c r="I1579" s="292" t="s">
        <v>30</v>
      </c>
    </row>
    <row r="1580" spans="2:9" s="290" customFormat="1" x14ac:dyDescent="0.25">
      <c r="B1580" s="239" t="s">
        <v>1405</v>
      </c>
      <c r="C1580" s="290" t="s">
        <v>672</v>
      </c>
      <c r="D1580" s="331" t="s">
        <v>754</v>
      </c>
      <c r="E1580" s="617"/>
      <c r="F1580" s="114" t="s">
        <v>605</v>
      </c>
      <c r="G1580" s="248"/>
      <c r="I1580" s="292" t="s">
        <v>30</v>
      </c>
    </row>
    <row r="1581" spans="2:9" s="290" customFormat="1" x14ac:dyDescent="0.25">
      <c r="B1581" s="239" t="s">
        <v>1405</v>
      </c>
      <c r="C1581" s="290" t="s">
        <v>672</v>
      </c>
      <c r="D1581" s="331" t="s">
        <v>754</v>
      </c>
      <c r="E1581" s="617"/>
      <c r="F1581" s="114" t="s">
        <v>611</v>
      </c>
      <c r="G1581" s="248"/>
      <c r="I1581" s="292" t="s">
        <v>30</v>
      </c>
    </row>
    <row r="1582" spans="2:9" s="290" customFormat="1" x14ac:dyDescent="0.25">
      <c r="B1582" s="239" t="s">
        <v>1405</v>
      </c>
      <c r="C1582" s="290" t="s">
        <v>672</v>
      </c>
      <c r="D1582" s="331" t="s">
        <v>754</v>
      </c>
      <c r="E1582" s="617"/>
      <c r="F1582" s="114" t="s">
        <v>652</v>
      </c>
      <c r="G1582" s="248"/>
      <c r="I1582" s="292" t="s">
        <v>30</v>
      </c>
    </row>
    <row r="1583" spans="2:9" s="290" customFormat="1" x14ac:dyDescent="0.25">
      <c r="B1583" s="239" t="s">
        <v>1405</v>
      </c>
      <c r="C1583" s="290" t="s">
        <v>672</v>
      </c>
      <c r="D1583" s="331" t="s">
        <v>754</v>
      </c>
      <c r="E1583" s="617"/>
      <c r="F1583" s="114" t="s">
        <v>606</v>
      </c>
      <c r="G1583" s="248"/>
      <c r="I1583" s="292" t="s">
        <v>30</v>
      </c>
    </row>
    <row r="1584" spans="2:9" s="290" customFormat="1" x14ac:dyDescent="0.25">
      <c r="B1584" s="239" t="s">
        <v>1405</v>
      </c>
      <c r="C1584" s="290" t="s">
        <v>672</v>
      </c>
      <c r="D1584" s="331" t="s">
        <v>754</v>
      </c>
      <c r="E1584" s="617"/>
      <c r="F1584" s="114" t="s">
        <v>612</v>
      </c>
      <c r="G1584" s="248"/>
      <c r="I1584" s="292" t="s">
        <v>30</v>
      </c>
    </row>
    <row r="1585" spans="2:9" s="290" customFormat="1" x14ac:dyDescent="0.25">
      <c r="B1585" s="239" t="s">
        <v>1405</v>
      </c>
      <c r="C1585" s="290" t="s">
        <v>672</v>
      </c>
      <c r="D1585" s="331" t="s">
        <v>754</v>
      </c>
      <c r="E1585" s="617"/>
      <c r="F1585" s="114" t="s">
        <v>664</v>
      </c>
      <c r="G1585" s="248"/>
      <c r="I1585" s="292" t="s">
        <v>30</v>
      </c>
    </row>
    <row r="1586" spans="2:9" s="290" customFormat="1" x14ac:dyDescent="0.25">
      <c r="B1586" s="239" t="s">
        <v>1405</v>
      </c>
      <c r="C1586" s="290" t="s">
        <v>672</v>
      </c>
      <c r="D1586" s="331" t="s">
        <v>754</v>
      </c>
      <c r="E1586" s="617"/>
      <c r="F1586" s="114" t="s">
        <v>666</v>
      </c>
      <c r="G1586" s="248"/>
      <c r="I1586" s="292" t="s">
        <v>30</v>
      </c>
    </row>
    <row r="1587" spans="2:9" s="290" customFormat="1" x14ac:dyDescent="0.25">
      <c r="B1587" s="239" t="s">
        <v>1405</v>
      </c>
      <c r="C1587" s="290" t="s">
        <v>672</v>
      </c>
      <c r="D1587" s="331" t="s">
        <v>754</v>
      </c>
      <c r="E1587" s="617"/>
      <c r="F1587" s="114" t="s">
        <v>665</v>
      </c>
      <c r="G1587" s="248"/>
      <c r="I1587" s="292" t="s">
        <v>30</v>
      </c>
    </row>
    <row r="1588" spans="2:9" s="290" customFormat="1" x14ac:dyDescent="0.25">
      <c r="B1588" s="239" t="s">
        <v>1405</v>
      </c>
      <c r="C1588" s="290" t="s">
        <v>672</v>
      </c>
      <c r="D1588" s="331" t="s">
        <v>754</v>
      </c>
      <c r="E1588" s="617"/>
      <c r="F1588" s="114" t="s">
        <v>647</v>
      </c>
      <c r="G1588" s="248"/>
      <c r="I1588" s="292" t="s">
        <v>30</v>
      </c>
    </row>
    <row r="1589" spans="2:9" s="290" customFormat="1" x14ac:dyDescent="0.25">
      <c r="B1589" s="239" t="s">
        <v>1405</v>
      </c>
      <c r="C1589" s="290" t="s">
        <v>672</v>
      </c>
      <c r="D1589" s="331" t="s">
        <v>754</v>
      </c>
      <c r="E1589" s="617"/>
      <c r="F1589" s="104">
        <f>'9-G'!B35</f>
        <v>0</v>
      </c>
      <c r="G1589" s="248"/>
      <c r="I1589" s="292" t="s">
        <v>30</v>
      </c>
    </row>
    <row r="1590" spans="2:9" s="290" customFormat="1" x14ac:dyDescent="0.25">
      <c r="B1590" s="239" t="s">
        <v>1405</v>
      </c>
      <c r="C1590" s="290" t="s">
        <v>672</v>
      </c>
      <c r="D1590" s="331" t="s">
        <v>754</v>
      </c>
      <c r="E1590" s="617"/>
      <c r="F1590" s="104">
        <f>'9-G'!B36</f>
        <v>0</v>
      </c>
      <c r="G1590" s="248"/>
      <c r="I1590" s="292" t="s">
        <v>30</v>
      </c>
    </row>
    <row r="1591" spans="2:9" s="290" customFormat="1" x14ac:dyDescent="0.25">
      <c r="B1591" s="239" t="s">
        <v>1405</v>
      </c>
      <c r="C1591" s="290" t="s">
        <v>672</v>
      </c>
      <c r="D1591" s="331" t="s">
        <v>754</v>
      </c>
      <c r="E1591" s="617"/>
      <c r="F1591" s="104">
        <f>'9-G'!B37</f>
        <v>0</v>
      </c>
      <c r="G1591" s="248"/>
      <c r="I1591" s="292" t="s">
        <v>30</v>
      </c>
    </row>
    <row r="1592" spans="2:9" s="290" customFormat="1" x14ac:dyDescent="0.25">
      <c r="B1592" s="239" t="s">
        <v>1405</v>
      </c>
      <c r="C1592" s="290" t="s">
        <v>672</v>
      </c>
      <c r="D1592" s="331" t="s">
        <v>754</v>
      </c>
      <c r="E1592" s="617"/>
      <c r="F1592" s="104">
        <f>'9-G'!B38</f>
        <v>0</v>
      </c>
      <c r="G1592" s="248"/>
      <c r="I1592" s="292" t="s">
        <v>30</v>
      </c>
    </row>
    <row r="1593" spans="2:9" s="290" customFormat="1" x14ac:dyDescent="0.25">
      <c r="B1593" s="239" t="s">
        <v>1405</v>
      </c>
      <c r="C1593" s="290" t="s">
        <v>672</v>
      </c>
      <c r="D1593" s="331" t="s">
        <v>754</v>
      </c>
      <c r="E1593" s="617"/>
      <c r="F1593" s="104">
        <f>'9-G'!B39</f>
        <v>0</v>
      </c>
      <c r="G1593" s="248"/>
      <c r="I1593" s="292" t="s">
        <v>30</v>
      </c>
    </row>
    <row r="1594" spans="2:9" s="290" customFormat="1" x14ac:dyDescent="0.25">
      <c r="B1594" s="239" t="s">
        <v>1405</v>
      </c>
      <c r="C1594" s="290" t="s">
        <v>672</v>
      </c>
      <c r="D1594" s="331" t="s">
        <v>754</v>
      </c>
      <c r="E1594" s="617"/>
      <c r="F1594" s="104">
        <f>'9-G'!B40</f>
        <v>0</v>
      </c>
      <c r="G1594" s="248"/>
      <c r="I1594" s="292" t="s">
        <v>30</v>
      </c>
    </row>
    <row r="1595" spans="2:9" s="290" customFormat="1" x14ac:dyDescent="0.25">
      <c r="B1595" s="239" t="s">
        <v>1405</v>
      </c>
      <c r="C1595" s="290" t="s">
        <v>672</v>
      </c>
      <c r="D1595" s="331" t="s">
        <v>754</v>
      </c>
      <c r="E1595" s="617"/>
      <c r="F1595" s="104">
        <f>'9-G'!B41</f>
        <v>0</v>
      </c>
      <c r="G1595" s="248"/>
      <c r="I1595" s="292" t="s">
        <v>30</v>
      </c>
    </row>
    <row r="1596" spans="2:9" s="290" customFormat="1" x14ac:dyDescent="0.25">
      <c r="B1596" s="239" t="s">
        <v>1405</v>
      </c>
      <c r="C1596" s="290" t="s">
        <v>672</v>
      </c>
      <c r="D1596" s="331" t="s">
        <v>754</v>
      </c>
      <c r="E1596" s="617"/>
      <c r="F1596" s="104">
        <f>'9-G'!B42</f>
        <v>0</v>
      </c>
      <c r="G1596" s="248"/>
      <c r="I1596" s="292" t="s">
        <v>30</v>
      </c>
    </row>
    <row r="1597" spans="2:9" s="290" customFormat="1" x14ac:dyDescent="0.25">
      <c r="B1597" s="239" t="s">
        <v>1405</v>
      </c>
      <c r="C1597" s="290" t="s">
        <v>672</v>
      </c>
      <c r="D1597" s="331" t="s">
        <v>754</v>
      </c>
      <c r="E1597" s="617"/>
      <c r="F1597" s="104">
        <f>'9-G'!B43</f>
        <v>0</v>
      </c>
      <c r="G1597" s="248"/>
      <c r="I1597" s="292" t="s">
        <v>30</v>
      </c>
    </row>
    <row r="1598" spans="2:9" s="290" customFormat="1" x14ac:dyDescent="0.25">
      <c r="B1598" s="239" t="s">
        <v>1405</v>
      </c>
      <c r="C1598" s="290" t="s">
        <v>672</v>
      </c>
      <c r="D1598" s="331" t="s">
        <v>754</v>
      </c>
      <c r="E1598" s="617"/>
      <c r="F1598" s="104">
        <f>'9-G'!B44</f>
        <v>0</v>
      </c>
      <c r="G1598" s="248"/>
      <c r="I1598" s="292" t="s">
        <v>30</v>
      </c>
    </row>
    <row r="1599" spans="2:9" s="290" customFormat="1" x14ac:dyDescent="0.25">
      <c r="B1599" s="239" t="s">
        <v>1405</v>
      </c>
      <c r="C1599" s="290" t="s">
        <v>672</v>
      </c>
      <c r="D1599" s="331" t="s">
        <v>754</v>
      </c>
      <c r="E1599" s="617"/>
      <c r="F1599" s="104">
        <f>'9-G'!B45</f>
        <v>0</v>
      </c>
      <c r="G1599" s="248"/>
      <c r="I1599" s="292" t="s">
        <v>30</v>
      </c>
    </row>
    <row r="1600" spans="2:9" s="290" customFormat="1" x14ac:dyDescent="0.25">
      <c r="B1600" s="239" t="s">
        <v>1405</v>
      </c>
      <c r="C1600" s="290" t="s">
        <v>672</v>
      </c>
      <c r="D1600" s="331" t="s">
        <v>754</v>
      </c>
      <c r="E1600" s="617"/>
      <c r="F1600" s="104">
        <f>'9-G'!B46</f>
        <v>0</v>
      </c>
      <c r="G1600" s="248"/>
      <c r="I1600" s="292" t="s">
        <v>30</v>
      </c>
    </row>
    <row r="1601" spans="2:9" s="290" customFormat="1" x14ac:dyDescent="0.25">
      <c r="B1601" s="239" t="s">
        <v>1405</v>
      </c>
      <c r="C1601" s="290" t="s">
        <v>672</v>
      </c>
      <c r="D1601" s="331" t="s">
        <v>754</v>
      </c>
      <c r="E1601" s="617"/>
      <c r="F1601" s="104">
        <f>'9-G'!B47</f>
        <v>0</v>
      </c>
      <c r="G1601" s="248"/>
      <c r="I1601" s="292" t="s">
        <v>30</v>
      </c>
    </row>
    <row r="1602" spans="2:9" s="290" customFormat="1" x14ac:dyDescent="0.25">
      <c r="B1602" s="239" t="s">
        <v>1405</v>
      </c>
      <c r="C1602" s="290" t="s">
        <v>672</v>
      </c>
      <c r="D1602" s="331" t="s">
        <v>754</v>
      </c>
      <c r="E1602" s="617"/>
      <c r="F1602" s="104">
        <f>'9-G'!B48</f>
        <v>0</v>
      </c>
      <c r="G1602" s="248"/>
      <c r="I1602" s="292" t="s">
        <v>30</v>
      </c>
    </row>
    <row r="1603" spans="2:9" s="290" customFormat="1" x14ac:dyDescent="0.25">
      <c r="B1603" s="239" t="s">
        <v>1405</v>
      </c>
      <c r="C1603" s="290" t="s">
        <v>672</v>
      </c>
      <c r="D1603" s="331" t="s">
        <v>1406</v>
      </c>
      <c r="E1603" s="617"/>
      <c r="F1603" s="114" t="s">
        <v>649</v>
      </c>
      <c r="G1603" s="248"/>
      <c r="I1603" s="292" t="s">
        <v>30</v>
      </c>
    </row>
    <row r="1604" spans="2:9" s="290" customFormat="1" x14ac:dyDescent="0.25">
      <c r="B1604" s="239" t="s">
        <v>1405</v>
      </c>
      <c r="C1604" s="290" t="s">
        <v>672</v>
      </c>
      <c r="D1604" s="331" t="s">
        <v>1406</v>
      </c>
      <c r="E1604" s="617"/>
      <c r="F1604" s="114" t="s">
        <v>650</v>
      </c>
      <c r="G1604" s="248"/>
      <c r="I1604" s="292" t="s">
        <v>30</v>
      </c>
    </row>
    <row r="1605" spans="2:9" s="290" customFormat="1" x14ac:dyDescent="0.25">
      <c r="B1605" s="239" t="s">
        <v>1405</v>
      </c>
      <c r="C1605" s="290" t="s">
        <v>672</v>
      </c>
      <c r="D1605" s="331" t="s">
        <v>1406</v>
      </c>
      <c r="E1605" s="617"/>
      <c r="F1605" s="114" t="s">
        <v>648</v>
      </c>
      <c r="G1605" s="248"/>
      <c r="I1605" s="292" t="s">
        <v>30</v>
      </c>
    </row>
    <row r="1606" spans="2:9" s="290" customFormat="1" x14ac:dyDescent="0.25">
      <c r="B1606" s="239" t="s">
        <v>1405</v>
      </c>
      <c r="C1606" s="290" t="s">
        <v>672</v>
      </c>
      <c r="D1606" s="331" t="s">
        <v>1406</v>
      </c>
      <c r="E1606" s="617"/>
      <c r="F1606" s="114" t="s">
        <v>607</v>
      </c>
      <c r="G1606" s="248"/>
      <c r="I1606" s="292" t="s">
        <v>30</v>
      </c>
    </row>
    <row r="1607" spans="2:9" s="290" customFormat="1" x14ac:dyDescent="0.25">
      <c r="B1607" s="239" t="s">
        <v>1405</v>
      </c>
      <c r="C1607" s="290" t="s">
        <v>672</v>
      </c>
      <c r="D1607" s="331" t="s">
        <v>1406</v>
      </c>
      <c r="E1607" s="617"/>
      <c r="F1607" s="114" t="s">
        <v>610</v>
      </c>
      <c r="G1607" s="248"/>
      <c r="I1607" s="292" t="s">
        <v>30</v>
      </c>
    </row>
    <row r="1608" spans="2:9" s="290" customFormat="1" x14ac:dyDescent="0.25">
      <c r="B1608" s="239" t="s">
        <v>1405</v>
      </c>
      <c r="C1608" s="290" t="s">
        <v>672</v>
      </c>
      <c r="D1608" s="331" t="s">
        <v>1406</v>
      </c>
      <c r="E1608" s="617"/>
      <c r="F1608" s="114" t="s">
        <v>608</v>
      </c>
      <c r="G1608" s="248"/>
      <c r="I1608" s="292" t="s">
        <v>30</v>
      </c>
    </row>
    <row r="1609" spans="2:9" s="290" customFormat="1" x14ac:dyDescent="0.25">
      <c r="B1609" s="239" t="s">
        <v>1405</v>
      </c>
      <c r="C1609" s="290" t="s">
        <v>672</v>
      </c>
      <c r="D1609" s="331" t="s">
        <v>1406</v>
      </c>
      <c r="E1609" s="617"/>
      <c r="F1609" s="114" t="s">
        <v>604</v>
      </c>
      <c r="G1609" s="248"/>
      <c r="I1609" s="292" t="s">
        <v>30</v>
      </c>
    </row>
    <row r="1610" spans="2:9" s="290" customFormat="1" x14ac:dyDescent="0.25">
      <c r="B1610" s="239" t="s">
        <v>1405</v>
      </c>
      <c r="C1610" s="290" t="s">
        <v>672</v>
      </c>
      <c r="D1610" s="331" t="s">
        <v>1406</v>
      </c>
      <c r="E1610" s="617"/>
      <c r="F1610" s="115" t="s">
        <v>654</v>
      </c>
      <c r="G1610" s="248"/>
      <c r="I1610" s="292" t="s">
        <v>30</v>
      </c>
    </row>
    <row r="1611" spans="2:9" s="290" customFormat="1" x14ac:dyDescent="0.25">
      <c r="B1611" s="239" t="s">
        <v>1405</v>
      </c>
      <c r="C1611" s="290" t="s">
        <v>672</v>
      </c>
      <c r="D1611" s="331" t="s">
        <v>1406</v>
      </c>
      <c r="E1611" s="617"/>
      <c r="F1611" s="114" t="s">
        <v>651</v>
      </c>
      <c r="G1611" s="248"/>
      <c r="I1611" s="292" t="s">
        <v>30</v>
      </c>
    </row>
    <row r="1612" spans="2:9" s="290" customFormat="1" x14ac:dyDescent="0.25">
      <c r="B1612" s="239" t="s">
        <v>1405</v>
      </c>
      <c r="C1612" s="290" t="s">
        <v>672</v>
      </c>
      <c r="D1612" s="331" t="s">
        <v>1406</v>
      </c>
      <c r="E1612" s="617"/>
      <c r="F1612" s="114" t="s">
        <v>653</v>
      </c>
      <c r="G1612" s="248"/>
      <c r="I1612" s="292" t="s">
        <v>30</v>
      </c>
    </row>
    <row r="1613" spans="2:9" s="290" customFormat="1" x14ac:dyDescent="0.25">
      <c r="B1613" s="239" t="s">
        <v>1405</v>
      </c>
      <c r="C1613" s="290" t="s">
        <v>672</v>
      </c>
      <c r="D1613" s="331" t="s">
        <v>1406</v>
      </c>
      <c r="E1613" s="617"/>
      <c r="F1613" s="114" t="s">
        <v>609</v>
      </c>
      <c r="G1613" s="248"/>
      <c r="I1613" s="292" t="s">
        <v>30</v>
      </c>
    </row>
    <row r="1614" spans="2:9" s="290" customFormat="1" x14ac:dyDescent="0.25">
      <c r="B1614" s="239" t="s">
        <v>1405</v>
      </c>
      <c r="C1614" s="290" t="s">
        <v>672</v>
      </c>
      <c r="D1614" s="331" t="s">
        <v>1406</v>
      </c>
      <c r="E1614" s="617"/>
      <c r="F1614" s="114" t="s">
        <v>603</v>
      </c>
      <c r="G1614" s="248"/>
      <c r="I1614" s="292" t="s">
        <v>30</v>
      </c>
    </row>
    <row r="1615" spans="2:9" s="290" customFormat="1" x14ac:dyDescent="0.25">
      <c r="B1615" s="239" t="s">
        <v>1405</v>
      </c>
      <c r="C1615" s="290" t="s">
        <v>672</v>
      </c>
      <c r="D1615" s="331" t="s">
        <v>1406</v>
      </c>
      <c r="E1615" s="617"/>
      <c r="F1615" s="114" t="s">
        <v>615</v>
      </c>
      <c r="G1615" s="248"/>
      <c r="I1615" s="292" t="s">
        <v>30</v>
      </c>
    </row>
    <row r="1616" spans="2:9" s="290" customFormat="1" x14ac:dyDescent="0.25">
      <c r="B1616" s="239" t="s">
        <v>1405</v>
      </c>
      <c r="C1616" s="290" t="s">
        <v>672</v>
      </c>
      <c r="D1616" s="331" t="s">
        <v>1406</v>
      </c>
      <c r="E1616" s="617"/>
      <c r="F1616" s="114" t="s">
        <v>605</v>
      </c>
      <c r="G1616" s="248"/>
      <c r="I1616" s="292" t="s">
        <v>30</v>
      </c>
    </row>
    <row r="1617" spans="2:9" s="290" customFormat="1" x14ac:dyDescent="0.25">
      <c r="B1617" s="239" t="s">
        <v>1405</v>
      </c>
      <c r="C1617" s="290" t="s">
        <v>672</v>
      </c>
      <c r="D1617" s="331" t="s">
        <v>1406</v>
      </c>
      <c r="E1617" s="617"/>
      <c r="F1617" s="114" t="s">
        <v>611</v>
      </c>
      <c r="G1617" s="248"/>
      <c r="I1617" s="292" t="s">
        <v>30</v>
      </c>
    </row>
    <row r="1618" spans="2:9" s="290" customFormat="1" x14ac:dyDescent="0.25">
      <c r="B1618" s="239" t="s">
        <v>1405</v>
      </c>
      <c r="C1618" s="290" t="s">
        <v>672</v>
      </c>
      <c r="D1618" s="331" t="s">
        <v>1406</v>
      </c>
      <c r="E1618" s="617"/>
      <c r="F1618" s="114" t="s">
        <v>652</v>
      </c>
      <c r="G1618" s="248"/>
      <c r="I1618" s="292" t="s">
        <v>30</v>
      </c>
    </row>
    <row r="1619" spans="2:9" s="290" customFormat="1" x14ac:dyDescent="0.25">
      <c r="B1619" s="239" t="s">
        <v>1405</v>
      </c>
      <c r="C1619" s="290" t="s">
        <v>672</v>
      </c>
      <c r="D1619" s="331" t="s">
        <v>1406</v>
      </c>
      <c r="E1619" s="617"/>
      <c r="F1619" s="114" t="s">
        <v>606</v>
      </c>
      <c r="G1619" s="248"/>
      <c r="I1619" s="292" t="s">
        <v>30</v>
      </c>
    </row>
    <row r="1620" spans="2:9" s="290" customFormat="1" x14ac:dyDescent="0.25">
      <c r="B1620" s="239" t="s">
        <v>1405</v>
      </c>
      <c r="C1620" s="290" t="s">
        <v>672</v>
      </c>
      <c r="D1620" s="331" t="s">
        <v>1406</v>
      </c>
      <c r="E1620" s="617"/>
      <c r="F1620" s="114" t="s">
        <v>612</v>
      </c>
      <c r="G1620" s="248"/>
      <c r="I1620" s="292" t="s">
        <v>30</v>
      </c>
    </row>
    <row r="1621" spans="2:9" s="290" customFormat="1" x14ac:dyDescent="0.25">
      <c r="B1621" s="239" t="s">
        <v>1405</v>
      </c>
      <c r="C1621" s="290" t="s">
        <v>672</v>
      </c>
      <c r="D1621" s="331" t="s">
        <v>1406</v>
      </c>
      <c r="E1621" s="617"/>
      <c r="F1621" s="114" t="s">
        <v>664</v>
      </c>
      <c r="G1621" s="248"/>
      <c r="I1621" s="292" t="s">
        <v>30</v>
      </c>
    </row>
    <row r="1622" spans="2:9" s="290" customFormat="1" x14ac:dyDescent="0.25">
      <c r="B1622" s="239" t="s">
        <v>1405</v>
      </c>
      <c r="C1622" s="290" t="s">
        <v>672</v>
      </c>
      <c r="D1622" s="331" t="s">
        <v>1406</v>
      </c>
      <c r="E1622" s="617"/>
      <c r="F1622" s="114" t="s">
        <v>666</v>
      </c>
      <c r="G1622" s="248"/>
      <c r="I1622" s="292" t="s">
        <v>30</v>
      </c>
    </row>
    <row r="1623" spans="2:9" s="290" customFormat="1" x14ac:dyDescent="0.25">
      <c r="B1623" s="239" t="s">
        <v>1405</v>
      </c>
      <c r="C1623" s="290" t="s">
        <v>672</v>
      </c>
      <c r="D1623" s="331" t="s">
        <v>1406</v>
      </c>
      <c r="E1623" s="617"/>
      <c r="F1623" s="114" t="s">
        <v>665</v>
      </c>
      <c r="G1623" s="248"/>
      <c r="I1623" s="292" t="s">
        <v>30</v>
      </c>
    </row>
    <row r="1624" spans="2:9" s="290" customFormat="1" x14ac:dyDescent="0.25">
      <c r="B1624" s="239" t="s">
        <v>1405</v>
      </c>
      <c r="C1624" s="290" t="s">
        <v>672</v>
      </c>
      <c r="D1624" s="331" t="s">
        <v>1406</v>
      </c>
      <c r="E1624" s="617"/>
      <c r="F1624" s="114" t="s">
        <v>647</v>
      </c>
      <c r="G1624" s="248"/>
      <c r="I1624" s="292" t="s">
        <v>30</v>
      </c>
    </row>
    <row r="1625" spans="2:9" s="290" customFormat="1" x14ac:dyDescent="0.25">
      <c r="B1625" s="239" t="s">
        <v>1405</v>
      </c>
      <c r="C1625" s="290" t="s">
        <v>672</v>
      </c>
      <c r="D1625" s="331" t="s">
        <v>1406</v>
      </c>
      <c r="E1625" s="617"/>
      <c r="F1625" s="104">
        <f>'9-G'!B35</f>
        <v>0</v>
      </c>
      <c r="G1625" s="248"/>
      <c r="I1625" s="292" t="s">
        <v>30</v>
      </c>
    </row>
    <row r="1626" spans="2:9" s="290" customFormat="1" x14ac:dyDescent="0.25">
      <c r="B1626" s="239" t="s">
        <v>1405</v>
      </c>
      <c r="C1626" s="290" t="s">
        <v>672</v>
      </c>
      <c r="D1626" s="331" t="s">
        <v>1406</v>
      </c>
      <c r="E1626" s="617"/>
      <c r="F1626" s="104">
        <f>'9-G'!B36</f>
        <v>0</v>
      </c>
      <c r="G1626" s="248"/>
      <c r="I1626" s="292" t="s">
        <v>30</v>
      </c>
    </row>
    <row r="1627" spans="2:9" s="290" customFormat="1" x14ac:dyDescent="0.25">
      <c r="B1627" s="239" t="s">
        <v>1405</v>
      </c>
      <c r="C1627" s="290" t="s">
        <v>672</v>
      </c>
      <c r="D1627" s="331" t="s">
        <v>1406</v>
      </c>
      <c r="E1627" s="617"/>
      <c r="F1627" s="104">
        <f>'9-G'!B37</f>
        <v>0</v>
      </c>
      <c r="G1627" s="248"/>
      <c r="I1627" s="292" t="s">
        <v>30</v>
      </c>
    </row>
    <row r="1628" spans="2:9" s="290" customFormat="1" x14ac:dyDescent="0.25">
      <c r="B1628" s="239" t="s">
        <v>1405</v>
      </c>
      <c r="C1628" s="290" t="s">
        <v>672</v>
      </c>
      <c r="D1628" s="331" t="s">
        <v>1406</v>
      </c>
      <c r="E1628" s="617"/>
      <c r="F1628" s="104">
        <f>'9-G'!B38</f>
        <v>0</v>
      </c>
      <c r="G1628" s="248"/>
      <c r="I1628" s="292" t="s">
        <v>30</v>
      </c>
    </row>
    <row r="1629" spans="2:9" s="290" customFormat="1" x14ac:dyDescent="0.25">
      <c r="B1629" s="239" t="s">
        <v>1405</v>
      </c>
      <c r="C1629" s="290" t="s">
        <v>672</v>
      </c>
      <c r="D1629" s="331" t="s">
        <v>1406</v>
      </c>
      <c r="E1629" s="617"/>
      <c r="F1629" s="104">
        <f>'9-G'!B39</f>
        <v>0</v>
      </c>
      <c r="G1629" s="248"/>
      <c r="I1629" s="292" t="s">
        <v>30</v>
      </c>
    </row>
    <row r="1630" spans="2:9" s="290" customFormat="1" x14ac:dyDescent="0.25">
      <c r="B1630" s="239" t="s">
        <v>1405</v>
      </c>
      <c r="C1630" s="290" t="s">
        <v>672</v>
      </c>
      <c r="D1630" s="331" t="s">
        <v>1406</v>
      </c>
      <c r="E1630" s="617"/>
      <c r="F1630" s="104">
        <f>'9-G'!B40</f>
        <v>0</v>
      </c>
      <c r="G1630" s="248"/>
      <c r="I1630" s="292" t="s">
        <v>30</v>
      </c>
    </row>
    <row r="1631" spans="2:9" s="290" customFormat="1" x14ac:dyDescent="0.25">
      <c r="B1631" s="239" t="s">
        <v>1405</v>
      </c>
      <c r="C1631" s="290" t="s">
        <v>672</v>
      </c>
      <c r="D1631" s="331" t="s">
        <v>1406</v>
      </c>
      <c r="E1631" s="617"/>
      <c r="F1631" s="104">
        <f>'9-G'!B41</f>
        <v>0</v>
      </c>
      <c r="G1631" s="248"/>
      <c r="I1631" s="292" t="s">
        <v>30</v>
      </c>
    </row>
    <row r="1632" spans="2:9" s="290" customFormat="1" x14ac:dyDescent="0.25">
      <c r="B1632" s="239" t="s">
        <v>1405</v>
      </c>
      <c r="C1632" s="290" t="s">
        <v>672</v>
      </c>
      <c r="D1632" s="331" t="s">
        <v>1406</v>
      </c>
      <c r="E1632" s="617"/>
      <c r="F1632" s="104">
        <f>'9-G'!B42</f>
        <v>0</v>
      </c>
      <c r="G1632" s="248"/>
      <c r="I1632" s="292" t="s">
        <v>30</v>
      </c>
    </row>
    <row r="1633" spans="2:9" s="290" customFormat="1" x14ac:dyDescent="0.25">
      <c r="B1633" s="239" t="s">
        <v>1405</v>
      </c>
      <c r="C1633" s="290" t="s">
        <v>672</v>
      </c>
      <c r="D1633" s="331" t="s">
        <v>1406</v>
      </c>
      <c r="E1633" s="617"/>
      <c r="F1633" s="104">
        <f>'9-G'!B43</f>
        <v>0</v>
      </c>
      <c r="G1633" s="248"/>
      <c r="I1633" s="292" t="s">
        <v>30</v>
      </c>
    </row>
    <row r="1634" spans="2:9" s="290" customFormat="1" x14ac:dyDescent="0.25">
      <c r="B1634" s="239" t="s">
        <v>1405</v>
      </c>
      <c r="C1634" s="290" t="s">
        <v>672</v>
      </c>
      <c r="D1634" s="331" t="s">
        <v>1406</v>
      </c>
      <c r="E1634" s="617"/>
      <c r="F1634" s="104">
        <f>'9-G'!B44</f>
        <v>0</v>
      </c>
      <c r="G1634" s="248"/>
      <c r="I1634" s="292" t="s">
        <v>30</v>
      </c>
    </row>
    <row r="1635" spans="2:9" s="290" customFormat="1" x14ac:dyDescent="0.25">
      <c r="B1635" s="239" t="s">
        <v>1405</v>
      </c>
      <c r="C1635" s="290" t="s">
        <v>672</v>
      </c>
      <c r="D1635" s="331" t="s">
        <v>1406</v>
      </c>
      <c r="E1635" s="617"/>
      <c r="F1635" s="104">
        <f>'9-G'!B45</f>
        <v>0</v>
      </c>
      <c r="G1635" s="248"/>
      <c r="I1635" s="292" t="s">
        <v>30</v>
      </c>
    </row>
    <row r="1636" spans="2:9" s="290" customFormat="1" x14ac:dyDescent="0.25">
      <c r="B1636" s="239" t="s">
        <v>1405</v>
      </c>
      <c r="C1636" s="290" t="s">
        <v>672</v>
      </c>
      <c r="D1636" s="331" t="s">
        <v>1406</v>
      </c>
      <c r="E1636" s="617"/>
      <c r="F1636" s="104">
        <f>'9-G'!B46</f>
        <v>0</v>
      </c>
      <c r="G1636" s="248"/>
      <c r="I1636" s="292" t="s">
        <v>30</v>
      </c>
    </row>
    <row r="1637" spans="2:9" s="290" customFormat="1" x14ac:dyDescent="0.25">
      <c r="B1637" s="239" t="s">
        <v>1405</v>
      </c>
      <c r="C1637" s="290" t="s">
        <v>672</v>
      </c>
      <c r="D1637" s="331" t="s">
        <v>1406</v>
      </c>
      <c r="E1637" s="617"/>
      <c r="F1637" s="104">
        <f>'9-G'!B47</f>
        <v>0</v>
      </c>
      <c r="G1637" s="248"/>
      <c r="I1637" s="292" t="s">
        <v>30</v>
      </c>
    </row>
    <row r="1638" spans="2:9" s="290" customFormat="1" x14ac:dyDescent="0.25">
      <c r="B1638" s="239" t="s">
        <v>1405</v>
      </c>
      <c r="C1638" s="290" t="s">
        <v>672</v>
      </c>
      <c r="D1638" s="331" t="s">
        <v>1406</v>
      </c>
      <c r="E1638" s="617"/>
      <c r="F1638" s="104">
        <f>'9-G'!B48</f>
        <v>0</v>
      </c>
      <c r="G1638" s="248"/>
      <c r="I1638" s="292" t="s">
        <v>30</v>
      </c>
    </row>
    <row r="1639" spans="2:9" s="290" customFormat="1" x14ac:dyDescent="0.25">
      <c r="B1639" s="239">
        <v>10</v>
      </c>
      <c r="C1639" s="290" t="s">
        <v>1228</v>
      </c>
      <c r="D1639" s="331"/>
      <c r="E1639" s="617"/>
      <c r="F1639" s="611" t="str">
        <f>'10'!B11</f>
        <v xml:space="preserve">Approved Market Study Analyst:  </v>
      </c>
      <c r="G1639" s="248"/>
      <c r="I1639" s="292" t="s">
        <v>30</v>
      </c>
    </row>
    <row r="1640" spans="2:9" s="290" customFormat="1" x14ac:dyDescent="0.25">
      <c r="B1640" s="239">
        <v>10</v>
      </c>
      <c r="C1640" s="290" t="s">
        <v>1228</v>
      </c>
      <c r="D1640" s="331"/>
      <c r="E1640" s="617"/>
      <c r="F1640" s="611" t="str">
        <f>'10'!B13</f>
        <v xml:space="preserve">Capture Rate:  </v>
      </c>
      <c r="G1640" s="248"/>
      <c r="I1640" s="292" t="s">
        <v>30</v>
      </c>
    </row>
    <row r="1641" spans="2:9" s="290" customFormat="1" x14ac:dyDescent="0.25">
      <c r="B1641" s="239">
        <v>10</v>
      </c>
      <c r="C1641" s="290" t="s">
        <v>1228</v>
      </c>
      <c r="D1641" s="331"/>
      <c r="E1641" s="617"/>
      <c r="F1641" s="611" t="str">
        <f>'10'!F13</f>
        <v xml:space="preserve">Market Advantage:  </v>
      </c>
      <c r="G1641" s="248"/>
      <c r="I1641" s="292" t="s">
        <v>30</v>
      </c>
    </row>
    <row r="1642" spans="2:9" s="290" customFormat="1" x14ac:dyDescent="0.25">
      <c r="B1642" s="239">
        <v>10</v>
      </c>
      <c r="C1642" s="290" t="s">
        <v>1228</v>
      </c>
      <c r="D1642" s="331"/>
      <c r="E1642" s="617"/>
      <c r="F1642" s="611" t="str">
        <f>'10'!M13</f>
        <v xml:space="preserve">Absorption/Lease-Up Period:  </v>
      </c>
      <c r="G1642" s="248"/>
      <c r="I1642" s="292" t="s">
        <v>30</v>
      </c>
    </row>
    <row r="1643" spans="2:9" s="290" customFormat="1" x14ac:dyDescent="0.25">
      <c r="B1643" s="239">
        <v>10</v>
      </c>
      <c r="C1643" s="290" t="s">
        <v>1228</v>
      </c>
      <c r="D1643" s="331"/>
      <c r="E1643" s="617"/>
      <c r="F1643" s="611" t="str">
        <f>'10'!D19</f>
        <v xml:space="preserve"> HOME Funds (State)</v>
      </c>
      <c r="G1643" s="248"/>
      <c r="I1643" s="292" t="s">
        <v>30</v>
      </c>
    </row>
    <row r="1644" spans="2:9" s="290" customFormat="1" x14ac:dyDescent="0.25">
      <c r="B1644" s="239">
        <v>10</v>
      </c>
      <c r="C1644" s="290" t="s">
        <v>1228</v>
      </c>
      <c r="D1644" s="331"/>
      <c r="E1644" s="617"/>
      <c r="F1644" s="611" t="str">
        <f>'10'!D21</f>
        <v xml:space="preserve"> HOME Funds (Local Participating Jurisdiction)</v>
      </c>
      <c r="G1644" s="248"/>
      <c r="I1644" s="292" t="s">
        <v>30</v>
      </c>
    </row>
    <row r="1645" spans="2:9" s="290" customFormat="1" x14ac:dyDescent="0.25">
      <c r="B1645" s="239">
        <v>10</v>
      </c>
      <c r="C1645" s="290" t="s">
        <v>1228</v>
      </c>
      <c r="D1645" s="331"/>
      <c r="E1645" s="617"/>
      <c r="F1645" s="611" t="str">
        <f>'10'!D23</f>
        <v xml:space="preserve"> RHS Section 514, 515, or 516</v>
      </c>
      <c r="G1645" s="248"/>
      <c r="I1645" s="292" t="s">
        <v>30</v>
      </c>
    </row>
    <row r="1646" spans="2:9" s="290" customFormat="1" x14ac:dyDescent="0.25">
      <c r="B1646" s="239">
        <v>10</v>
      </c>
      <c r="C1646" s="290" t="s">
        <v>1228</v>
      </c>
      <c r="D1646" s="331"/>
      <c r="E1646" s="617"/>
      <c r="F1646" s="611" t="str">
        <f>'10'!I19</f>
        <v xml:space="preserve"> Other Federal Funding - Please identify:</v>
      </c>
      <c r="G1646" s="248"/>
      <c r="I1646" s="292" t="s">
        <v>30</v>
      </c>
    </row>
    <row r="1647" spans="2:9" s="290" customFormat="1" x14ac:dyDescent="0.25">
      <c r="B1647" s="239">
        <v>10</v>
      </c>
      <c r="C1647" s="290" t="s">
        <v>1228</v>
      </c>
      <c r="D1647" s="331"/>
      <c r="E1647" s="617"/>
      <c r="F1647" s="611" t="str">
        <f>'10'!B25</f>
        <v>Are there any federal grants included in the funding sources?</v>
      </c>
      <c r="G1647" s="248"/>
      <c r="I1647" s="292" t="s">
        <v>30</v>
      </c>
    </row>
    <row r="1648" spans="2:9" s="290" customFormat="1" x14ac:dyDescent="0.25">
      <c r="B1648" s="239">
        <v>10</v>
      </c>
      <c r="C1648" s="290" t="s">
        <v>1228</v>
      </c>
      <c r="D1648" s="331"/>
      <c r="E1648" s="617"/>
      <c r="F1648" s="611" t="str">
        <f>'10'!B27</f>
        <v>If yes, have the federal grants been removed from basis?</v>
      </c>
      <c r="G1648" s="248"/>
      <c r="I1648" s="292" t="s">
        <v>30</v>
      </c>
    </row>
    <row r="1649" spans="1:10" s="290" customFormat="1" x14ac:dyDescent="0.25">
      <c r="B1649" s="239">
        <v>10</v>
      </c>
      <c r="C1649" s="290" t="s">
        <v>873</v>
      </c>
      <c r="D1649" s="331"/>
      <c r="E1649" s="617"/>
      <c r="F1649" s="611" t="str">
        <f>'10'!B51</f>
        <v>Hard Construction Costs =</v>
      </c>
      <c r="G1649" s="248"/>
      <c r="I1649" s="292" t="s">
        <v>30</v>
      </c>
    </row>
    <row r="1650" spans="1:10" s="290" customFormat="1" x14ac:dyDescent="0.25">
      <c r="B1650" s="239">
        <v>10</v>
      </c>
      <c r="C1650" s="290" t="s">
        <v>873</v>
      </c>
      <c r="D1650" s="331"/>
      <c r="E1650" s="617"/>
      <c r="F1650" s="611" t="str">
        <f>'10'!B53</f>
        <v>Hard Costs =</v>
      </c>
      <c r="G1650" s="248"/>
      <c r="I1650" s="292" t="s">
        <v>30</v>
      </c>
    </row>
    <row r="1651" spans="1:10" s="290" customFormat="1" x14ac:dyDescent="0.25">
      <c r="B1651" s="239">
        <v>10</v>
      </c>
      <c r="C1651" s="290" t="s">
        <v>873</v>
      </c>
      <c r="D1651" s="331"/>
      <c r="E1651" s="617"/>
      <c r="F1651" s="611" t="str">
        <f>'10'!B55</f>
        <v>Hard Costs / Total Development Costs =</v>
      </c>
      <c r="G1651" s="248"/>
      <c r="I1651" s="292" t="s">
        <v>30</v>
      </c>
    </row>
    <row r="1652" spans="1:10" s="290" customFormat="1" x14ac:dyDescent="0.25">
      <c r="B1652" s="239">
        <v>10</v>
      </c>
      <c r="C1652" s="290" t="s">
        <v>873</v>
      </c>
      <c r="D1652" s="331"/>
      <c r="E1652" s="617"/>
      <c r="F1652" s="611" t="str">
        <f>'10'!B60</f>
        <v>General Requirements / Hard Construction Costs =</v>
      </c>
      <c r="G1652" s="248"/>
      <c r="I1652" s="292" t="s">
        <v>30</v>
      </c>
    </row>
    <row r="1653" spans="1:10" s="290" customFormat="1" x14ac:dyDescent="0.25">
      <c r="B1653" s="239">
        <v>10</v>
      </c>
      <c r="C1653" s="290" t="s">
        <v>873</v>
      </c>
      <c r="D1653" s="331"/>
      <c r="E1653" s="617"/>
      <c r="F1653" s="611" t="str">
        <f>'10'!B62</f>
        <v>Contractor Profit and Overhead / Hard Construction Costs =</v>
      </c>
      <c r="G1653" s="248"/>
      <c r="I1653" s="292" t="s">
        <v>30</v>
      </c>
    </row>
    <row r="1654" spans="1:10" s="290" customFormat="1" x14ac:dyDescent="0.25">
      <c r="B1654" s="239">
        <v>10</v>
      </c>
      <c r="C1654" s="290" t="s">
        <v>873</v>
      </c>
      <c r="D1654" s="331"/>
      <c r="E1654" s="617"/>
      <c r="F1654" s="611" t="str">
        <f>'10'!B64</f>
        <v>Contractor Contingency / Hard Construction Costs =</v>
      </c>
      <c r="G1654" s="248"/>
      <c r="I1654" s="292" t="s">
        <v>30</v>
      </c>
    </row>
    <row r="1655" spans="1:10" s="290" customFormat="1" x14ac:dyDescent="0.25">
      <c r="B1655" s="239">
        <v>10</v>
      </c>
      <c r="C1655" s="290" t="s">
        <v>873</v>
      </c>
      <c r="D1655" s="331"/>
      <c r="E1655" s="617"/>
      <c r="F1655" s="611" t="str">
        <f>'10'!B67</f>
        <v>Annual Operating Expense per Unit =</v>
      </c>
      <c r="G1655" s="248"/>
      <c r="I1655" s="292" t="s">
        <v>30</v>
      </c>
    </row>
    <row r="1656" spans="1:10" s="290" customFormat="1" x14ac:dyDescent="0.25">
      <c r="B1656" s="239">
        <v>10</v>
      </c>
      <c r="C1656" s="290" t="s">
        <v>873</v>
      </c>
      <c r="D1656" s="331"/>
      <c r="E1656" s="617"/>
      <c r="F1656" s="611" t="str">
        <f>'10'!B70</f>
        <v>Hard Construction Costs per Unit =</v>
      </c>
      <c r="G1656" s="248"/>
      <c r="I1656" s="292" t="s">
        <v>30</v>
      </c>
    </row>
    <row r="1657" spans="1:10" x14ac:dyDescent="0.25">
      <c r="A1657" s="290"/>
      <c r="B1657">
        <v>11</v>
      </c>
      <c r="C1657" t="s">
        <v>319</v>
      </c>
      <c r="F1657" s="246" t="s">
        <v>339</v>
      </c>
      <c r="G1657" s="246"/>
      <c r="I1657" s="292" t="s">
        <v>30</v>
      </c>
    </row>
    <row r="1658" spans="1:10" x14ac:dyDescent="0.25">
      <c r="A1658" s="290"/>
      <c r="B1658" s="290">
        <v>11</v>
      </c>
      <c r="C1658" t="s">
        <v>319</v>
      </c>
      <c r="F1658" s="246" t="s">
        <v>340</v>
      </c>
      <c r="G1658" s="246"/>
      <c r="I1658" s="292" t="s">
        <v>30</v>
      </c>
    </row>
    <row r="1659" spans="1:10" x14ac:dyDescent="0.25">
      <c r="A1659" s="290"/>
      <c r="B1659" s="290">
        <v>11</v>
      </c>
      <c r="C1659" t="s">
        <v>319</v>
      </c>
      <c r="F1659" s="246" t="s">
        <v>343</v>
      </c>
      <c r="G1659" s="246"/>
      <c r="I1659" s="292" t="s">
        <v>30</v>
      </c>
    </row>
    <row r="1660" spans="1:10" x14ac:dyDescent="0.25">
      <c r="A1660" s="290"/>
      <c r="B1660" s="290">
        <v>11</v>
      </c>
      <c r="C1660" t="s">
        <v>319</v>
      </c>
      <c r="F1660" s="337" t="s">
        <v>1176</v>
      </c>
      <c r="G1660" s="246"/>
      <c r="I1660" s="292" t="s">
        <v>30</v>
      </c>
    </row>
    <row r="1661" spans="1:10" x14ac:dyDescent="0.25">
      <c r="A1661" s="290"/>
      <c r="B1661" s="290">
        <v>11</v>
      </c>
      <c r="C1661" t="s">
        <v>319</v>
      </c>
      <c r="F1661" s="337" t="s">
        <v>1177</v>
      </c>
      <c r="G1661" s="246"/>
      <c r="I1661" s="292" t="s">
        <v>30</v>
      </c>
    </row>
    <row r="1662" spans="1:10" s="290" customFormat="1" x14ac:dyDescent="0.25">
      <c r="B1662" s="290">
        <v>11</v>
      </c>
      <c r="C1662" s="290" t="s">
        <v>319</v>
      </c>
      <c r="E1662" s="617"/>
      <c r="F1662" s="337" t="s">
        <v>1178</v>
      </c>
      <c r="G1662" s="337"/>
      <c r="H1662" s="337"/>
      <c r="I1662" s="292" t="s">
        <v>30</v>
      </c>
      <c r="J1662" s="612"/>
    </row>
    <row r="1663" spans="1:10" s="290" customFormat="1" x14ac:dyDescent="0.25">
      <c r="B1663" s="290">
        <v>11</v>
      </c>
      <c r="C1663" s="290" t="s">
        <v>319</v>
      </c>
      <c r="E1663" s="617"/>
      <c r="F1663" s="337" t="s">
        <v>1179</v>
      </c>
      <c r="G1663" s="337"/>
      <c r="H1663" s="337"/>
      <c r="I1663" s="292" t="s">
        <v>30</v>
      </c>
      <c r="J1663" s="612"/>
    </row>
    <row r="1664" spans="1:10" x14ac:dyDescent="0.25">
      <c r="A1664" s="290"/>
      <c r="B1664" s="290">
        <v>11</v>
      </c>
      <c r="C1664" t="s">
        <v>319</v>
      </c>
      <c r="F1664" s="246" t="s">
        <v>909</v>
      </c>
      <c r="G1664" s="246"/>
      <c r="I1664" s="292" t="s">
        <v>30</v>
      </c>
    </row>
    <row r="1665" spans="1:9" x14ac:dyDescent="0.25">
      <c r="A1665" s="290"/>
      <c r="B1665" s="290">
        <v>11</v>
      </c>
      <c r="C1665" t="s">
        <v>319</v>
      </c>
      <c r="F1665" s="246" t="s">
        <v>346</v>
      </c>
      <c r="G1665" s="246"/>
      <c r="I1665" s="292" t="s">
        <v>30</v>
      </c>
    </row>
    <row r="1666" spans="1:9" x14ac:dyDescent="0.25">
      <c r="A1666" s="290"/>
      <c r="B1666" s="290">
        <v>11</v>
      </c>
      <c r="C1666" t="s">
        <v>319</v>
      </c>
      <c r="F1666" s="246" t="s">
        <v>347</v>
      </c>
      <c r="G1666" s="246"/>
      <c r="H1666" s="239" t="s">
        <v>937</v>
      </c>
      <c r="I1666" s="262" t="s">
        <v>1407</v>
      </c>
    </row>
    <row r="1667" spans="1:9" x14ac:dyDescent="0.25">
      <c r="A1667" s="290"/>
      <c r="B1667" s="290">
        <v>11</v>
      </c>
      <c r="C1667" t="s">
        <v>319</v>
      </c>
      <c r="F1667" s="246" t="s">
        <v>83</v>
      </c>
      <c r="G1667" s="246"/>
      <c r="H1667" s="239" t="s">
        <v>937</v>
      </c>
      <c r="I1667" s="262" t="s">
        <v>1407</v>
      </c>
    </row>
    <row r="1668" spans="1:9" x14ac:dyDescent="0.25">
      <c r="A1668" s="290"/>
      <c r="B1668" s="290">
        <v>11</v>
      </c>
      <c r="C1668" t="s">
        <v>319</v>
      </c>
      <c r="F1668" s="246" t="s">
        <v>35</v>
      </c>
      <c r="G1668" s="246"/>
      <c r="H1668" s="239" t="s">
        <v>937</v>
      </c>
      <c r="I1668" s="262" t="s">
        <v>1407</v>
      </c>
    </row>
    <row r="1669" spans="1:9" x14ac:dyDescent="0.25">
      <c r="A1669" s="290"/>
      <c r="B1669" s="290">
        <v>11</v>
      </c>
      <c r="C1669" t="s">
        <v>319</v>
      </c>
      <c r="F1669" s="246" t="s">
        <v>36</v>
      </c>
      <c r="G1669" s="246"/>
      <c r="H1669" s="239" t="s">
        <v>937</v>
      </c>
      <c r="I1669" s="262" t="s">
        <v>1407</v>
      </c>
    </row>
    <row r="1670" spans="1:9" x14ac:dyDescent="0.25">
      <c r="A1670" s="290"/>
      <c r="B1670" s="290">
        <v>11</v>
      </c>
      <c r="C1670" t="s">
        <v>319</v>
      </c>
      <c r="F1670" s="246" t="s">
        <v>37</v>
      </c>
      <c r="G1670" s="246"/>
      <c r="H1670" s="239" t="s">
        <v>937</v>
      </c>
      <c r="I1670" s="262" t="s">
        <v>1407</v>
      </c>
    </row>
    <row r="1671" spans="1:9" x14ac:dyDescent="0.25">
      <c r="A1671" s="290"/>
      <c r="B1671" s="290">
        <v>11</v>
      </c>
      <c r="C1671" t="s">
        <v>319</v>
      </c>
      <c r="F1671" s="246" t="s">
        <v>58</v>
      </c>
      <c r="G1671" s="246"/>
      <c r="H1671" s="239" t="s">
        <v>937</v>
      </c>
      <c r="I1671" s="262" t="s">
        <v>1407</v>
      </c>
    </row>
    <row r="1672" spans="1:9" x14ac:dyDescent="0.25">
      <c r="A1672" s="290"/>
      <c r="B1672" s="290">
        <v>11</v>
      </c>
      <c r="C1672" t="s">
        <v>319</v>
      </c>
      <c r="F1672" s="246" t="s">
        <v>62</v>
      </c>
      <c r="G1672" s="246"/>
      <c r="H1672" s="239" t="s">
        <v>937</v>
      </c>
      <c r="I1672" s="262" t="s">
        <v>1407</v>
      </c>
    </row>
    <row r="1673" spans="1:9" x14ac:dyDescent="0.25">
      <c r="A1673" s="290"/>
      <c r="B1673" s="290">
        <v>11</v>
      </c>
      <c r="C1673" t="s">
        <v>319</v>
      </c>
      <c r="F1673" s="246" t="s">
        <v>61</v>
      </c>
      <c r="G1673" s="246"/>
      <c r="H1673" s="239" t="s">
        <v>937</v>
      </c>
      <c r="I1673" s="262" t="s">
        <v>1407</v>
      </c>
    </row>
    <row r="1674" spans="1:9" x14ac:dyDescent="0.25">
      <c r="A1674" s="290"/>
      <c r="B1674" s="290">
        <v>11</v>
      </c>
      <c r="C1674" t="s">
        <v>319</v>
      </c>
      <c r="F1674" s="246" t="s">
        <v>63</v>
      </c>
      <c r="G1674" s="246"/>
      <c r="H1674" s="239" t="s">
        <v>937</v>
      </c>
      <c r="I1674" s="262" t="s">
        <v>1407</v>
      </c>
    </row>
    <row r="1675" spans="1:9" s="290" customFormat="1" x14ac:dyDescent="0.25">
      <c r="B1675" s="290">
        <v>11</v>
      </c>
      <c r="C1675" s="290" t="s">
        <v>319</v>
      </c>
      <c r="E1675" s="617"/>
      <c r="F1675" s="568" t="s">
        <v>346</v>
      </c>
      <c r="G1675" s="568"/>
      <c r="I1675" s="292" t="s">
        <v>30</v>
      </c>
    </row>
    <row r="1676" spans="1:9" s="290" customFormat="1" x14ac:dyDescent="0.25">
      <c r="B1676" s="290">
        <v>11</v>
      </c>
      <c r="C1676" s="290" t="s">
        <v>319</v>
      </c>
      <c r="E1676" s="617"/>
      <c r="F1676" s="568" t="s">
        <v>347</v>
      </c>
      <c r="G1676" s="568"/>
      <c r="H1676" s="239"/>
      <c r="I1676" s="292" t="s">
        <v>30</v>
      </c>
    </row>
    <row r="1677" spans="1:9" s="290" customFormat="1" x14ac:dyDescent="0.25">
      <c r="B1677" s="290">
        <v>11</v>
      </c>
      <c r="C1677" s="290" t="s">
        <v>319</v>
      </c>
      <c r="E1677" s="617"/>
      <c r="F1677" s="568" t="s">
        <v>83</v>
      </c>
      <c r="G1677" s="568"/>
      <c r="H1677" s="239"/>
      <c r="I1677" s="292" t="s">
        <v>30</v>
      </c>
    </row>
    <row r="1678" spans="1:9" s="290" customFormat="1" x14ac:dyDescent="0.25">
      <c r="B1678" s="290">
        <v>11</v>
      </c>
      <c r="C1678" s="290" t="s">
        <v>319</v>
      </c>
      <c r="E1678" s="617"/>
      <c r="F1678" s="568" t="s">
        <v>35</v>
      </c>
      <c r="G1678" s="568"/>
      <c r="H1678" s="239"/>
      <c r="I1678" s="292" t="s">
        <v>30</v>
      </c>
    </row>
    <row r="1679" spans="1:9" s="290" customFormat="1" x14ac:dyDescent="0.25">
      <c r="B1679" s="290">
        <v>11</v>
      </c>
      <c r="C1679" s="290" t="s">
        <v>319</v>
      </c>
      <c r="E1679" s="617"/>
      <c r="F1679" s="568" t="s">
        <v>36</v>
      </c>
      <c r="G1679" s="568"/>
      <c r="H1679" s="239"/>
      <c r="I1679" s="292" t="s">
        <v>30</v>
      </c>
    </row>
    <row r="1680" spans="1:9" s="290" customFormat="1" x14ac:dyDescent="0.25">
      <c r="B1680" s="290">
        <v>11</v>
      </c>
      <c r="C1680" s="290" t="s">
        <v>319</v>
      </c>
      <c r="E1680" s="617"/>
      <c r="F1680" s="568" t="s">
        <v>37</v>
      </c>
      <c r="G1680" s="568"/>
      <c r="H1680" s="239"/>
      <c r="I1680" s="292" t="s">
        <v>30</v>
      </c>
    </row>
    <row r="1681" spans="1:9" s="290" customFormat="1" x14ac:dyDescent="0.25">
      <c r="B1681" s="290">
        <v>11</v>
      </c>
      <c r="C1681" s="290" t="s">
        <v>319</v>
      </c>
      <c r="E1681" s="617"/>
      <c r="F1681" s="568" t="s">
        <v>58</v>
      </c>
      <c r="G1681" s="568"/>
      <c r="H1681" s="239"/>
      <c r="I1681" s="292" t="s">
        <v>30</v>
      </c>
    </row>
    <row r="1682" spans="1:9" s="290" customFormat="1" x14ac:dyDescent="0.25">
      <c r="B1682" s="290">
        <v>11</v>
      </c>
      <c r="C1682" s="290" t="s">
        <v>319</v>
      </c>
      <c r="E1682" s="617"/>
      <c r="F1682" s="568" t="s">
        <v>62</v>
      </c>
      <c r="G1682" s="568"/>
      <c r="H1682" s="239"/>
      <c r="I1682" s="292" t="s">
        <v>30</v>
      </c>
    </row>
    <row r="1683" spans="1:9" s="290" customFormat="1" x14ac:dyDescent="0.25">
      <c r="B1683" s="290">
        <v>11</v>
      </c>
      <c r="C1683" s="290" t="s">
        <v>319</v>
      </c>
      <c r="E1683" s="617"/>
      <c r="F1683" s="568" t="s">
        <v>61</v>
      </c>
      <c r="G1683" s="568"/>
      <c r="H1683" s="239"/>
      <c r="I1683" s="292" t="s">
        <v>30</v>
      </c>
    </row>
    <row r="1684" spans="1:9" s="290" customFormat="1" x14ac:dyDescent="0.25">
      <c r="B1684" s="290">
        <v>11</v>
      </c>
      <c r="C1684" s="290" t="s">
        <v>319</v>
      </c>
      <c r="E1684" s="617"/>
      <c r="F1684" s="568" t="s">
        <v>63</v>
      </c>
      <c r="G1684" s="568"/>
      <c r="H1684" s="239"/>
      <c r="I1684" s="292" t="s">
        <v>30</v>
      </c>
    </row>
    <row r="1685" spans="1:9" x14ac:dyDescent="0.25">
      <c r="A1685" s="290"/>
      <c r="B1685" s="290">
        <v>11</v>
      </c>
      <c r="C1685" t="s">
        <v>319</v>
      </c>
      <c r="F1685" s="246" t="s">
        <v>348</v>
      </c>
      <c r="G1685" s="246"/>
      <c r="I1685" s="292" t="s">
        <v>30</v>
      </c>
    </row>
    <row r="1686" spans="1:9" x14ac:dyDescent="0.25">
      <c r="A1686" s="290"/>
      <c r="B1686" s="290">
        <v>11</v>
      </c>
      <c r="C1686" t="s">
        <v>874</v>
      </c>
      <c r="F1686" s="246" t="s">
        <v>910</v>
      </c>
      <c r="G1686" s="246"/>
      <c r="I1686" s="292" t="s">
        <v>30</v>
      </c>
    </row>
    <row r="1687" spans="1:9" x14ac:dyDescent="0.25">
      <c r="A1687" s="290"/>
      <c r="B1687" s="290">
        <v>11</v>
      </c>
      <c r="C1687" t="s">
        <v>874</v>
      </c>
      <c r="F1687" s="246" t="s">
        <v>911</v>
      </c>
      <c r="G1687" s="246"/>
      <c r="I1687" s="292" t="s">
        <v>30</v>
      </c>
    </row>
    <row r="1688" spans="1:9" x14ac:dyDescent="0.25">
      <c r="A1688" s="290"/>
      <c r="B1688" s="290">
        <v>11</v>
      </c>
      <c r="C1688" t="s">
        <v>874</v>
      </c>
      <c r="F1688" s="246" t="s">
        <v>912</v>
      </c>
      <c r="G1688" s="246"/>
      <c r="I1688" s="292" t="s">
        <v>30</v>
      </c>
    </row>
    <row r="1689" spans="1:9" x14ac:dyDescent="0.25">
      <c r="A1689" s="290"/>
      <c r="B1689" s="290">
        <v>11</v>
      </c>
      <c r="C1689" t="s">
        <v>874</v>
      </c>
      <c r="F1689" s="246" t="s">
        <v>913</v>
      </c>
      <c r="G1689" s="246"/>
      <c r="I1689" s="292" t="s">
        <v>30</v>
      </c>
    </row>
    <row r="1690" spans="1:9" x14ac:dyDescent="0.25">
      <c r="A1690" s="290"/>
      <c r="B1690" s="290">
        <v>11</v>
      </c>
      <c r="C1690" t="s">
        <v>874</v>
      </c>
      <c r="F1690" s="246" t="s">
        <v>914</v>
      </c>
      <c r="G1690" s="246"/>
      <c r="I1690" s="292" t="s">
        <v>30</v>
      </c>
    </row>
    <row r="1691" spans="1:9" x14ac:dyDescent="0.25">
      <c r="A1691" s="290"/>
      <c r="B1691" s="290">
        <v>11</v>
      </c>
      <c r="C1691" t="s">
        <v>874</v>
      </c>
      <c r="F1691" s="246" t="s">
        <v>915</v>
      </c>
      <c r="G1691" s="246"/>
      <c r="I1691" s="292" t="s">
        <v>30</v>
      </c>
    </row>
    <row r="1692" spans="1:9" x14ac:dyDescent="0.25">
      <c r="A1692" s="290"/>
      <c r="B1692" s="290">
        <v>11</v>
      </c>
      <c r="C1692" t="s">
        <v>874</v>
      </c>
      <c r="F1692" s="246" t="s">
        <v>916</v>
      </c>
      <c r="G1692" s="246"/>
      <c r="I1692" s="292" t="s">
        <v>30</v>
      </c>
    </row>
    <row r="1693" spans="1:9" x14ac:dyDescent="0.25">
      <c r="A1693" s="290"/>
      <c r="B1693" s="290">
        <v>11</v>
      </c>
      <c r="C1693" t="s">
        <v>875</v>
      </c>
      <c r="F1693" s="246" t="s">
        <v>917</v>
      </c>
      <c r="G1693" s="246"/>
      <c r="I1693" s="292" t="s">
        <v>30</v>
      </c>
    </row>
    <row r="1694" spans="1:9" x14ac:dyDescent="0.25">
      <c r="A1694" s="290"/>
      <c r="B1694" s="290">
        <v>11</v>
      </c>
      <c r="C1694" t="s">
        <v>875</v>
      </c>
      <c r="F1694" s="248" t="s">
        <v>918</v>
      </c>
      <c r="I1694" s="292" t="s">
        <v>30</v>
      </c>
    </row>
    <row r="1695" spans="1:9" x14ac:dyDescent="0.25">
      <c r="A1695" s="290"/>
      <c r="B1695" s="290">
        <v>11</v>
      </c>
      <c r="C1695" t="s">
        <v>875</v>
      </c>
      <c r="F1695" s="246" t="s">
        <v>919</v>
      </c>
      <c r="G1695" s="246"/>
      <c r="I1695" s="292" t="s">
        <v>30</v>
      </c>
    </row>
    <row r="1696" spans="1:9" x14ac:dyDescent="0.25">
      <c r="A1696" s="290"/>
      <c r="B1696" s="290">
        <v>11</v>
      </c>
      <c r="C1696" t="s">
        <v>875</v>
      </c>
      <c r="F1696" s="246" t="s">
        <v>920</v>
      </c>
      <c r="G1696" s="246"/>
      <c r="I1696" s="292" t="s">
        <v>30</v>
      </c>
    </row>
    <row r="1697" spans="1:9" x14ac:dyDescent="0.25">
      <c r="A1697" s="290"/>
      <c r="B1697" s="290">
        <v>11</v>
      </c>
      <c r="C1697" t="s">
        <v>875</v>
      </c>
      <c r="F1697" s="248" t="s">
        <v>921</v>
      </c>
      <c r="I1697" s="292" t="s">
        <v>30</v>
      </c>
    </row>
    <row r="1698" spans="1:9" x14ac:dyDescent="0.25">
      <c r="A1698" s="290"/>
      <c r="B1698" s="290">
        <v>11</v>
      </c>
      <c r="C1698" t="s">
        <v>875</v>
      </c>
      <c r="F1698" s="248" t="s">
        <v>922</v>
      </c>
      <c r="I1698" s="292" t="s">
        <v>30</v>
      </c>
    </row>
    <row r="1699" spans="1:9" x14ac:dyDescent="0.25">
      <c r="A1699" s="290"/>
      <c r="B1699" s="290">
        <v>11</v>
      </c>
      <c r="C1699" t="s">
        <v>875</v>
      </c>
      <c r="F1699" s="248" t="s">
        <v>923</v>
      </c>
      <c r="I1699" s="292" t="s">
        <v>30</v>
      </c>
    </row>
    <row r="1700" spans="1:9" x14ac:dyDescent="0.25">
      <c r="A1700" s="290"/>
      <c r="B1700" s="290">
        <v>11</v>
      </c>
      <c r="C1700" t="s">
        <v>875</v>
      </c>
      <c r="F1700" s="248" t="s">
        <v>924</v>
      </c>
      <c r="I1700" s="292" t="s">
        <v>30</v>
      </c>
    </row>
    <row r="1701" spans="1:9" x14ac:dyDescent="0.25">
      <c r="A1701" s="290"/>
      <c r="B1701" s="290">
        <v>11</v>
      </c>
      <c r="C1701" t="s">
        <v>875</v>
      </c>
      <c r="F1701" s="248" t="s">
        <v>925</v>
      </c>
      <c r="I1701" s="292" t="s">
        <v>30</v>
      </c>
    </row>
    <row r="1702" spans="1:9" x14ac:dyDescent="0.25">
      <c r="A1702" s="290"/>
      <c r="B1702" s="290">
        <v>11</v>
      </c>
      <c r="C1702" t="s">
        <v>875</v>
      </c>
      <c r="F1702" s="248" t="s">
        <v>926</v>
      </c>
      <c r="I1702" s="292" t="s">
        <v>30</v>
      </c>
    </row>
    <row r="1703" spans="1:9" x14ac:dyDescent="0.25">
      <c r="A1703" s="290"/>
      <c r="B1703" s="290">
        <v>11</v>
      </c>
      <c r="C1703" t="s">
        <v>875</v>
      </c>
      <c r="F1703" s="248" t="s">
        <v>927</v>
      </c>
      <c r="I1703" s="292" t="s">
        <v>30</v>
      </c>
    </row>
    <row r="1704" spans="1:9" x14ac:dyDescent="0.25">
      <c r="A1704" s="290"/>
      <c r="B1704" s="290">
        <v>11</v>
      </c>
      <c r="C1704" t="s">
        <v>875</v>
      </c>
      <c r="F1704" s="246" t="s">
        <v>917</v>
      </c>
      <c r="G1704" s="246"/>
      <c r="I1704" s="292" t="s">
        <v>30</v>
      </c>
    </row>
    <row r="1705" spans="1:9" x14ac:dyDescent="0.25">
      <c r="A1705" s="290"/>
      <c r="B1705" s="290">
        <v>11</v>
      </c>
      <c r="C1705" t="s">
        <v>875</v>
      </c>
      <c r="F1705" s="248" t="s">
        <v>918</v>
      </c>
      <c r="I1705" s="292" t="s">
        <v>30</v>
      </c>
    </row>
    <row r="1706" spans="1:9" x14ac:dyDescent="0.25">
      <c r="A1706" s="290"/>
      <c r="B1706" s="290">
        <v>11</v>
      </c>
      <c r="C1706" t="s">
        <v>875</v>
      </c>
      <c r="F1706" s="246" t="s">
        <v>919</v>
      </c>
      <c r="G1706" s="246"/>
      <c r="I1706" s="292" t="s">
        <v>30</v>
      </c>
    </row>
    <row r="1707" spans="1:9" x14ac:dyDescent="0.25">
      <c r="A1707" s="290"/>
      <c r="B1707" s="290">
        <v>11</v>
      </c>
      <c r="C1707" t="s">
        <v>875</v>
      </c>
      <c r="F1707" s="246" t="s">
        <v>920</v>
      </c>
      <c r="G1707" s="246"/>
      <c r="I1707" s="292" t="s">
        <v>30</v>
      </c>
    </row>
    <row r="1708" spans="1:9" x14ac:dyDescent="0.25">
      <c r="A1708" s="290"/>
      <c r="B1708" s="290">
        <v>11</v>
      </c>
      <c r="C1708" t="s">
        <v>875</v>
      </c>
      <c r="F1708" s="248" t="s">
        <v>921</v>
      </c>
      <c r="I1708" s="292" t="s">
        <v>30</v>
      </c>
    </row>
    <row r="1709" spans="1:9" x14ac:dyDescent="0.25">
      <c r="A1709" s="290"/>
      <c r="B1709" s="290">
        <v>11</v>
      </c>
      <c r="C1709" t="s">
        <v>875</v>
      </c>
      <c r="F1709" s="248" t="s">
        <v>922</v>
      </c>
      <c r="I1709" s="292" t="s">
        <v>30</v>
      </c>
    </row>
    <row r="1710" spans="1:9" x14ac:dyDescent="0.25">
      <c r="A1710" s="290"/>
      <c r="B1710" s="290">
        <v>11</v>
      </c>
      <c r="C1710" t="s">
        <v>875</v>
      </c>
      <c r="F1710" s="248" t="s">
        <v>923</v>
      </c>
      <c r="I1710" s="292" t="s">
        <v>30</v>
      </c>
    </row>
    <row r="1711" spans="1:9" x14ac:dyDescent="0.25">
      <c r="A1711" s="290"/>
      <c r="B1711" s="290">
        <v>11</v>
      </c>
      <c r="C1711" t="s">
        <v>875</v>
      </c>
      <c r="F1711" s="248" t="s">
        <v>924</v>
      </c>
      <c r="I1711" s="292" t="s">
        <v>30</v>
      </c>
    </row>
    <row r="1712" spans="1:9" x14ac:dyDescent="0.25">
      <c r="A1712" s="290"/>
      <c r="B1712" s="290">
        <v>11</v>
      </c>
      <c r="C1712" t="s">
        <v>875</v>
      </c>
      <c r="F1712" s="248" t="s">
        <v>925</v>
      </c>
      <c r="I1712" s="292" t="s">
        <v>30</v>
      </c>
    </row>
    <row r="1713" spans="1:9" x14ac:dyDescent="0.25">
      <c r="A1713" s="290"/>
      <c r="B1713" s="290">
        <v>11</v>
      </c>
      <c r="C1713" t="s">
        <v>875</v>
      </c>
      <c r="F1713" s="248" t="s">
        <v>926</v>
      </c>
      <c r="I1713" s="292" t="s">
        <v>30</v>
      </c>
    </row>
    <row r="1714" spans="1:9" x14ac:dyDescent="0.25">
      <c r="A1714" s="290"/>
      <c r="B1714" s="290">
        <v>11</v>
      </c>
      <c r="C1714" t="s">
        <v>875</v>
      </c>
      <c r="F1714" s="248" t="s">
        <v>927</v>
      </c>
      <c r="I1714" s="292" t="s">
        <v>30</v>
      </c>
    </row>
    <row r="1715" spans="1:9" x14ac:dyDescent="0.25">
      <c r="A1715" s="290"/>
      <c r="B1715" s="290">
        <v>11</v>
      </c>
      <c r="C1715" t="s">
        <v>875</v>
      </c>
      <c r="F1715" s="247" t="s">
        <v>917</v>
      </c>
      <c r="G1715" s="247"/>
      <c r="I1715" s="292" t="s">
        <v>30</v>
      </c>
    </row>
    <row r="1716" spans="1:9" x14ac:dyDescent="0.25">
      <c r="A1716" s="290"/>
      <c r="B1716" s="290">
        <v>11</v>
      </c>
      <c r="C1716" t="s">
        <v>875</v>
      </c>
      <c r="F1716" s="260" t="s">
        <v>918</v>
      </c>
      <c r="G1716" s="260"/>
      <c r="I1716" s="292" t="s">
        <v>30</v>
      </c>
    </row>
    <row r="1717" spans="1:9" x14ac:dyDescent="0.25">
      <c r="A1717" s="290"/>
      <c r="B1717" s="290">
        <v>11</v>
      </c>
      <c r="C1717" t="s">
        <v>875</v>
      </c>
      <c r="F1717" s="247" t="s">
        <v>919</v>
      </c>
      <c r="G1717" s="247"/>
      <c r="I1717" s="292" t="s">
        <v>30</v>
      </c>
    </row>
    <row r="1718" spans="1:9" x14ac:dyDescent="0.25">
      <c r="A1718" s="290"/>
      <c r="B1718" s="290">
        <v>11</v>
      </c>
      <c r="C1718" t="s">
        <v>875</v>
      </c>
      <c r="F1718" s="247" t="s">
        <v>920</v>
      </c>
      <c r="G1718" s="247"/>
      <c r="I1718" s="292" t="s">
        <v>30</v>
      </c>
    </row>
    <row r="1719" spans="1:9" x14ac:dyDescent="0.25">
      <c r="A1719" s="290"/>
      <c r="B1719" s="290">
        <v>11</v>
      </c>
      <c r="C1719" t="s">
        <v>875</v>
      </c>
      <c r="F1719" s="260" t="s">
        <v>921</v>
      </c>
      <c r="G1719" s="260"/>
      <c r="I1719" s="292" t="s">
        <v>30</v>
      </c>
    </row>
    <row r="1720" spans="1:9" x14ac:dyDescent="0.25">
      <c r="A1720" s="290"/>
      <c r="B1720" s="290">
        <v>11</v>
      </c>
      <c r="C1720" t="s">
        <v>875</v>
      </c>
      <c r="F1720" s="260" t="s">
        <v>922</v>
      </c>
      <c r="G1720" s="260"/>
      <c r="I1720" s="292" t="s">
        <v>30</v>
      </c>
    </row>
    <row r="1721" spans="1:9" x14ac:dyDescent="0.25">
      <c r="A1721" s="290"/>
      <c r="B1721" s="290">
        <v>11</v>
      </c>
      <c r="C1721" t="s">
        <v>875</v>
      </c>
      <c r="F1721" s="260" t="s">
        <v>923</v>
      </c>
      <c r="G1721" s="260"/>
      <c r="I1721" s="292" t="s">
        <v>30</v>
      </c>
    </row>
    <row r="1722" spans="1:9" x14ac:dyDescent="0.25">
      <c r="A1722" s="290"/>
      <c r="B1722" s="290">
        <v>11</v>
      </c>
      <c r="C1722" t="s">
        <v>875</v>
      </c>
      <c r="F1722" s="260" t="s">
        <v>924</v>
      </c>
      <c r="G1722" s="260"/>
      <c r="I1722" s="292" t="s">
        <v>30</v>
      </c>
    </row>
    <row r="1723" spans="1:9" x14ac:dyDescent="0.25">
      <c r="A1723" s="290"/>
      <c r="B1723" s="290">
        <v>11</v>
      </c>
      <c r="C1723" t="s">
        <v>875</v>
      </c>
      <c r="F1723" s="260" t="s">
        <v>925</v>
      </c>
      <c r="G1723" s="260"/>
      <c r="I1723" s="292" t="s">
        <v>30</v>
      </c>
    </row>
    <row r="1724" spans="1:9" x14ac:dyDescent="0.25">
      <c r="A1724" s="290"/>
      <c r="B1724" s="290">
        <v>11</v>
      </c>
      <c r="C1724" t="s">
        <v>875</v>
      </c>
      <c r="F1724" s="260" t="s">
        <v>926</v>
      </c>
      <c r="G1724" s="260"/>
      <c r="I1724" s="292" t="s">
        <v>30</v>
      </c>
    </row>
    <row r="1725" spans="1:9" x14ac:dyDescent="0.25">
      <c r="A1725" s="290"/>
      <c r="B1725" s="290">
        <v>11</v>
      </c>
      <c r="C1725" t="s">
        <v>875</v>
      </c>
      <c r="F1725" s="260" t="s">
        <v>927</v>
      </c>
      <c r="G1725" s="260"/>
      <c r="I1725" s="292" t="s">
        <v>30</v>
      </c>
    </row>
    <row r="1726" spans="1:9" x14ac:dyDescent="0.25">
      <c r="A1726" s="290"/>
      <c r="B1726" s="290">
        <v>11</v>
      </c>
      <c r="C1726" t="s">
        <v>875</v>
      </c>
      <c r="F1726" s="246" t="s">
        <v>917</v>
      </c>
      <c r="G1726" s="246"/>
      <c r="I1726" s="292" t="s">
        <v>30</v>
      </c>
    </row>
    <row r="1727" spans="1:9" x14ac:dyDescent="0.25">
      <c r="A1727" s="290"/>
      <c r="B1727" s="290">
        <v>11</v>
      </c>
      <c r="C1727" t="s">
        <v>875</v>
      </c>
      <c r="F1727" s="248" t="s">
        <v>918</v>
      </c>
      <c r="I1727" s="292" t="s">
        <v>30</v>
      </c>
    </row>
    <row r="1728" spans="1:9" x14ac:dyDescent="0.25">
      <c r="A1728" s="290"/>
      <c r="B1728" s="290">
        <v>11</v>
      </c>
      <c r="C1728" t="s">
        <v>875</v>
      </c>
      <c r="F1728" s="246" t="s">
        <v>919</v>
      </c>
      <c r="G1728" s="246"/>
      <c r="I1728" s="292" t="s">
        <v>30</v>
      </c>
    </row>
    <row r="1729" spans="1:9" x14ac:dyDescent="0.25">
      <c r="A1729" s="290"/>
      <c r="B1729" s="290">
        <v>11</v>
      </c>
      <c r="C1729" t="s">
        <v>875</v>
      </c>
      <c r="F1729" s="246" t="s">
        <v>920</v>
      </c>
      <c r="G1729" s="246"/>
      <c r="I1729" s="292" t="s">
        <v>30</v>
      </c>
    </row>
    <row r="1730" spans="1:9" x14ac:dyDescent="0.25">
      <c r="A1730" s="290"/>
      <c r="B1730" s="290">
        <v>11</v>
      </c>
      <c r="C1730" t="s">
        <v>875</v>
      </c>
      <c r="F1730" s="248" t="s">
        <v>921</v>
      </c>
      <c r="I1730" s="292" t="s">
        <v>30</v>
      </c>
    </row>
    <row r="1731" spans="1:9" x14ac:dyDescent="0.25">
      <c r="A1731" s="290"/>
      <c r="B1731" s="290">
        <v>11</v>
      </c>
      <c r="C1731" t="s">
        <v>875</v>
      </c>
      <c r="F1731" s="248" t="s">
        <v>922</v>
      </c>
      <c r="I1731" s="292" t="s">
        <v>30</v>
      </c>
    </row>
    <row r="1732" spans="1:9" x14ac:dyDescent="0.25">
      <c r="A1732" s="290"/>
      <c r="B1732" s="290">
        <v>11</v>
      </c>
      <c r="C1732" t="s">
        <v>875</v>
      </c>
      <c r="F1732" s="248" t="s">
        <v>923</v>
      </c>
      <c r="I1732" s="292" t="s">
        <v>30</v>
      </c>
    </row>
    <row r="1733" spans="1:9" x14ac:dyDescent="0.25">
      <c r="A1733" s="290"/>
      <c r="B1733" s="290">
        <v>11</v>
      </c>
      <c r="C1733" t="s">
        <v>875</v>
      </c>
      <c r="F1733" s="248" t="s">
        <v>924</v>
      </c>
      <c r="I1733" s="292" t="s">
        <v>30</v>
      </c>
    </row>
    <row r="1734" spans="1:9" x14ac:dyDescent="0.25">
      <c r="A1734" s="290"/>
      <c r="B1734" s="290">
        <v>11</v>
      </c>
      <c r="C1734" t="s">
        <v>875</v>
      </c>
      <c r="F1734" s="248" t="s">
        <v>925</v>
      </c>
      <c r="I1734" s="292" t="s">
        <v>30</v>
      </c>
    </row>
    <row r="1735" spans="1:9" x14ac:dyDescent="0.25">
      <c r="A1735" s="290"/>
      <c r="B1735" s="290">
        <v>11</v>
      </c>
      <c r="C1735" t="s">
        <v>875</v>
      </c>
      <c r="F1735" s="248" t="s">
        <v>926</v>
      </c>
      <c r="I1735" s="292" t="s">
        <v>30</v>
      </c>
    </row>
    <row r="1736" spans="1:9" x14ac:dyDescent="0.25">
      <c r="A1736" s="290"/>
      <c r="B1736" s="290">
        <v>11</v>
      </c>
      <c r="C1736" t="s">
        <v>875</v>
      </c>
      <c r="F1736" s="248" t="s">
        <v>927</v>
      </c>
      <c r="I1736" s="292" t="s">
        <v>30</v>
      </c>
    </row>
    <row r="1737" spans="1:9" x14ac:dyDescent="0.25">
      <c r="A1737" s="290"/>
      <c r="B1737" s="290">
        <v>11</v>
      </c>
      <c r="C1737" t="s">
        <v>875</v>
      </c>
      <c r="F1737" s="246" t="s">
        <v>917</v>
      </c>
      <c r="G1737" s="246"/>
      <c r="I1737" s="292" t="s">
        <v>30</v>
      </c>
    </row>
    <row r="1738" spans="1:9" x14ac:dyDescent="0.25">
      <c r="A1738" s="290"/>
      <c r="B1738" s="290">
        <v>11</v>
      </c>
      <c r="C1738" t="s">
        <v>875</v>
      </c>
      <c r="F1738" s="248" t="s">
        <v>918</v>
      </c>
      <c r="I1738" s="292" t="s">
        <v>30</v>
      </c>
    </row>
    <row r="1739" spans="1:9" x14ac:dyDescent="0.25">
      <c r="A1739" s="290"/>
      <c r="B1739" s="290">
        <v>11</v>
      </c>
      <c r="C1739" t="s">
        <v>875</v>
      </c>
      <c r="F1739" s="246" t="s">
        <v>919</v>
      </c>
      <c r="G1739" s="246"/>
      <c r="I1739" s="292" t="s">
        <v>30</v>
      </c>
    </row>
    <row r="1740" spans="1:9" x14ac:dyDescent="0.25">
      <c r="A1740" s="290"/>
      <c r="B1740" s="290">
        <v>11</v>
      </c>
      <c r="C1740" t="s">
        <v>875</v>
      </c>
      <c r="F1740" s="246" t="s">
        <v>920</v>
      </c>
      <c r="G1740" s="246"/>
      <c r="I1740" s="292" t="s">
        <v>30</v>
      </c>
    </row>
    <row r="1741" spans="1:9" x14ac:dyDescent="0.25">
      <c r="A1741" s="290"/>
      <c r="B1741" s="290">
        <v>11</v>
      </c>
      <c r="C1741" t="s">
        <v>875</v>
      </c>
      <c r="F1741" s="248" t="s">
        <v>921</v>
      </c>
      <c r="I1741" s="292" t="s">
        <v>30</v>
      </c>
    </row>
    <row r="1742" spans="1:9" x14ac:dyDescent="0.25">
      <c r="A1742" s="290"/>
      <c r="B1742" s="290">
        <v>11</v>
      </c>
      <c r="C1742" t="s">
        <v>875</v>
      </c>
      <c r="F1742" s="248" t="s">
        <v>922</v>
      </c>
      <c r="I1742" s="292" t="s">
        <v>30</v>
      </c>
    </row>
    <row r="1743" spans="1:9" x14ac:dyDescent="0.25">
      <c r="A1743" s="290"/>
      <c r="B1743" s="290">
        <v>11</v>
      </c>
      <c r="C1743" t="s">
        <v>875</v>
      </c>
      <c r="F1743" s="248" t="s">
        <v>923</v>
      </c>
      <c r="I1743" s="292" t="s">
        <v>30</v>
      </c>
    </row>
    <row r="1744" spans="1:9" x14ac:dyDescent="0.25">
      <c r="A1744" s="290"/>
      <c r="B1744" s="290">
        <v>11</v>
      </c>
      <c r="C1744" t="s">
        <v>875</v>
      </c>
      <c r="F1744" s="248" t="s">
        <v>924</v>
      </c>
      <c r="H1744" s="239" t="s">
        <v>1059</v>
      </c>
      <c r="I1744" s="262" t="s">
        <v>1060</v>
      </c>
    </row>
    <row r="1745" spans="1:9" x14ac:dyDescent="0.25">
      <c r="A1745" s="290"/>
      <c r="B1745" s="290">
        <v>11</v>
      </c>
      <c r="C1745" t="s">
        <v>875</v>
      </c>
      <c r="F1745" s="248" t="s">
        <v>925</v>
      </c>
      <c r="I1745" s="292" t="s">
        <v>30</v>
      </c>
    </row>
    <row r="1746" spans="1:9" x14ac:dyDescent="0.25">
      <c r="A1746" s="290"/>
      <c r="B1746" s="290">
        <v>11</v>
      </c>
      <c r="C1746" t="s">
        <v>875</v>
      </c>
      <c r="F1746" s="248" t="s">
        <v>926</v>
      </c>
      <c r="I1746" s="292" t="s">
        <v>30</v>
      </c>
    </row>
    <row r="1747" spans="1:9" x14ac:dyDescent="0.25">
      <c r="A1747" s="290"/>
      <c r="B1747" s="290">
        <v>11</v>
      </c>
      <c r="C1747" t="s">
        <v>875</v>
      </c>
      <c r="F1747" s="248" t="s">
        <v>927</v>
      </c>
      <c r="H1747" s="239" t="s">
        <v>1059</v>
      </c>
      <c r="I1747" s="262" t="s">
        <v>1060</v>
      </c>
    </row>
    <row r="1748" spans="1:9" s="290" customFormat="1" x14ac:dyDescent="0.25">
      <c r="B1748" s="290">
        <v>12</v>
      </c>
      <c r="C1748" s="290" t="s">
        <v>876</v>
      </c>
      <c r="E1748" s="617"/>
      <c r="F1748" s="116">
        <f>'12'!B39</f>
        <v>0</v>
      </c>
      <c r="G1748" s="248"/>
      <c r="H1748" s="239"/>
      <c r="I1748" s="292" t="s">
        <v>30</v>
      </c>
    </row>
    <row r="1749" spans="1:9" s="290" customFormat="1" x14ac:dyDescent="0.25">
      <c r="B1749" s="290">
        <v>12</v>
      </c>
      <c r="C1749" s="290" t="s">
        <v>876</v>
      </c>
      <c r="E1749" s="617"/>
      <c r="F1749" s="116">
        <f>'12'!B40</f>
        <v>0</v>
      </c>
      <c r="G1749" s="248"/>
      <c r="H1749" s="239"/>
      <c r="I1749" s="292" t="s">
        <v>30</v>
      </c>
    </row>
    <row r="1750" spans="1:9" s="290" customFormat="1" x14ac:dyDescent="0.25">
      <c r="B1750" s="290">
        <v>12</v>
      </c>
      <c r="C1750" s="290" t="s">
        <v>876</v>
      </c>
      <c r="E1750" s="617"/>
      <c r="F1750" s="116">
        <f>'12'!B41</f>
        <v>0</v>
      </c>
      <c r="G1750" s="248"/>
      <c r="H1750" s="239"/>
      <c r="I1750" s="292" t="s">
        <v>30</v>
      </c>
    </row>
    <row r="1751" spans="1:9" s="290" customFormat="1" x14ac:dyDescent="0.25">
      <c r="B1751" s="290">
        <v>12</v>
      </c>
      <c r="C1751" s="290" t="s">
        <v>876</v>
      </c>
      <c r="E1751" s="617"/>
      <c r="F1751" s="116">
        <f>'12'!B42</f>
        <v>0</v>
      </c>
      <c r="G1751" s="248"/>
      <c r="H1751" s="239"/>
      <c r="I1751" s="292" t="s">
        <v>30</v>
      </c>
    </row>
    <row r="1752" spans="1:9" s="290" customFormat="1" x14ac:dyDescent="0.25">
      <c r="B1752" s="290">
        <v>12</v>
      </c>
      <c r="C1752" s="290" t="s">
        <v>876</v>
      </c>
      <c r="E1752" s="617"/>
      <c r="F1752" s="116">
        <f>'12'!B43</f>
        <v>0</v>
      </c>
      <c r="G1752" s="248"/>
      <c r="H1752" s="239"/>
      <c r="I1752" s="292" t="s">
        <v>30</v>
      </c>
    </row>
    <row r="1753" spans="1:9" s="290" customFormat="1" x14ac:dyDescent="0.25">
      <c r="B1753" s="290">
        <v>12</v>
      </c>
      <c r="C1753" s="290" t="s">
        <v>876</v>
      </c>
      <c r="E1753" s="617"/>
      <c r="F1753" s="116">
        <f>'12'!B44</f>
        <v>0</v>
      </c>
      <c r="G1753" s="248"/>
      <c r="H1753" s="239"/>
      <c r="I1753" s="292" t="s">
        <v>30</v>
      </c>
    </row>
    <row r="1754" spans="1:9" s="290" customFormat="1" x14ac:dyDescent="0.25">
      <c r="B1754" s="290">
        <v>12</v>
      </c>
      <c r="C1754" s="290" t="s">
        <v>876</v>
      </c>
      <c r="E1754" s="617"/>
      <c r="F1754" s="116">
        <f>'12'!B45</f>
        <v>0</v>
      </c>
      <c r="G1754" s="248"/>
      <c r="H1754" s="239"/>
      <c r="I1754" s="292" t="s">
        <v>30</v>
      </c>
    </row>
    <row r="1755" spans="1:9" s="290" customFormat="1" x14ac:dyDescent="0.25">
      <c r="B1755" s="290">
        <v>12</v>
      </c>
      <c r="C1755" s="290" t="s">
        <v>876</v>
      </c>
      <c r="E1755" s="617"/>
      <c r="F1755" s="116">
        <f>'12'!B46</f>
        <v>0</v>
      </c>
      <c r="G1755" s="248"/>
      <c r="H1755" s="239"/>
      <c r="I1755" s="292" t="s">
        <v>30</v>
      </c>
    </row>
    <row r="1756" spans="1:9" s="290" customFormat="1" x14ac:dyDescent="0.25">
      <c r="B1756" s="290">
        <v>12</v>
      </c>
      <c r="C1756" s="290" t="s">
        <v>876</v>
      </c>
      <c r="E1756" s="617"/>
      <c r="F1756" s="116">
        <f>'12'!B47</f>
        <v>0</v>
      </c>
      <c r="G1756" s="248"/>
      <c r="H1756" s="239"/>
      <c r="I1756" s="292" t="s">
        <v>30</v>
      </c>
    </row>
    <row r="1757" spans="1:9" s="290" customFormat="1" x14ac:dyDescent="0.25">
      <c r="B1757" s="290">
        <v>12</v>
      </c>
      <c r="C1757" s="290" t="s">
        <v>876</v>
      </c>
      <c r="E1757" s="617"/>
      <c r="F1757" s="116">
        <f>'12'!B48</f>
        <v>0</v>
      </c>
      <c r="G1757" s="248"/>
      <c r="H1757" s="239"/>
      <c r="I1757" s="292" t="s">
        <v>30</v>
      </c>
    </row>
    <row r="1758" spans="1:9" s="290" customFormat="1" x14ac:dyDescent="0.25">
      <c r="B1758" s="290">
        <v>12</v>
      </c>
      <c r="C1758" s="290" t="s">
        <v>876</v>
      </c>
      <c r="E1758" s="617"/>
      <c r="F1758" s="116">
        <f>'12'!B49</f>
        <v>0</v>
      </c>
      <c r="G1758" s="248"/>
      <c r="H1758" s="239"/>
      <c r="I1758" s="292" t="s">
        <v>30</v>
      </c>
    </row>
    <row r="1759" spans="1:9" s="290" customFormat="1" x14ac:dyDescent="0.25">
      <c r="B1759" s="290">
        <v>12</v>
      </c>
      <c r="C1759" s="290" t="s">
        <v>876</v>
      </c>
      <c r="E1759" s="617"/>
      <c r="F1759" s="116">
        <f>'12'!B50</f>
        <v>0</v>
      </c>
      <c r="G1759" s="248"/>
      <c r="H1759" s="239"/>
      <c r="I1759" s="292" t="s">
        <v>30</v>
      </c>
    </row>
    <row r="1760" spans="1:9" s="290" customFormat="1" x14ac:dyDescent="0.25">
      <c r="B1760" s="290">
        <v>12</v>
      </c>
      <c r="C1760" s="290" t="s">
        <v>876</v>
      </c>
      <c r="E1760" s="617"/>
      <c r="F1760" s="116">
        <f>'12'!B51</f>
        <v>0</v>
      </c>
      <c r="G1760" s="248"/>
      <c r="H1760" s="239"/>
      <c r="I1760" s="292" t="s">
        <v>30</v>
      </c>
    </row>
    <row r="1761" spans="2:9" s="290" customFormat="1" x14ac:dyDescent="0.25">
      <c r="B1761" s="290">
        <v>12</v>
      </c>
      <c r="C1761" s="290" t="s">
        <v>876</v>
      </c>
      <c r="E1761" s="617"/>
      <c r="F1761" s="116">
        <f>'12'!B52</f>
        <v>0</v>
      </c>
      <c r="G1761" s="248"/>
      <c r="H1761" s="239"/>
      <c r="I1761" s="292" t="s">
        <v>30</v>
      </c>
    </row>
    <row r="1762" spans="2:9" s="290" customFormat="1" x14ac:dyDescent="0.25">
      <c r="B1762" s="290">
        <v>12</v>
      </c>
      <c r="C1762" s="290" t="s">
        <v>876</v>
      </c>
      <c r="E1762" s="617"/>
      <c r="F1762" s="116">
        <f>'12'!B53</f>
        <v>0</v>
      </c>
      <c r="G1762" s="248"/>
      <c r="H1762" s="239"/>
      <c r="I1762" s="292" t="s">
        <v>30</v>
      </c>
    </row>
    <row r="1763" spans="2:9" s="290" customFormat="1" x14ac:dyDescent="0.25">
      <c r="B1763" s="290">
        <v>12</v>
      </c>
      <c r="C1763" s="290" t="s">
        <v>876</v>
      </c>
      <c r="E1763" s="617"/>
      <c r="F1763" s="116">
        <f>'12'!B54</f>
        <v>0</v>
      </c>
      <c r="G1763" s="248"/>
      <c r="H1763" s="239"/>
      <c r="I1763" s="292" t="s">
        <v>30</v>
      </c>
    </row>
    <row r="1764" spans="2:9" s="290" customFormat="1" x14ac:dyDescent="0.25">
      <c r="B1764" s="290">
        <v>12</v>
      </c>
      <c r="C1764" s="290" t="s">
        <v>876</v>
      </c>
      <c r="E1764" s="617"/>
      <c r="F1764" s="116">
        <f>'12'!B55</f>
        <v>0</v>
      </c>
      <c r="G1764" s="248"/>
      <c r="H1764" s="239"/>
      <c r="I1764" s="292" t="s">
        <v>30</v>
      </c>
    </row>
    <row r="1765" spans="2:9" s="290" customFormat="1" x14ac:dyDescent="0.25">
      <c r="B1765" s="290">
        <v>12</v>
      </c>
      <c r="C1765" s="290" t="s">
        <v>876</v>
      </c>
      <c r="E1765" s="617"/>
      <c r="F1765" s="116">
        <f>'12'!B56</f>
        <v>0</v>
      </c>
      <c r="G1765" s="248"/>
      <c r="H1765" s="239"/>
      <c r="I1765" s="292" t="s">
        <v>30</v>
      </c>
    </row>
    <row r="1766" spans="2:9" s="290" customFormat="1" x14ac:dyDescent="0.25">
      <c r="B1766" s="290">
        <v>12</v>
      </c>
      <c r="C1766" s="290" t="s">
        <v>876</v>
      </c>
      <c r="E1766" s="617"/>
      <c r="F1766" s="116">
        <f>'12'!B57</f>
        <v>0</v>
      </c>
      <c r="G1766" s="248"/>
      <c r="H1766" s="239"/>
      <c r="I1766" s="292" t="s">
        <v>30</v>
      </c>
    </row>
    <row r="1767" spans="2:9" s="290" customFormat="1" x14ac:dyDescent="0.25">
      <c r="B1767" s="290">
        <v>12</v>
      </c>
      <c r="C1767" s="290" t="s">
        <v>876</v>
      </c>
      <c r="E1767" s="617"/>
      <c r="F1767" s="116">
        <f>'12'!B58</f>
        <v>0</v>
      </c>
      <c r="G1767" s="248"/>
      <c r="H1767" s="239"/>
      <c r="I1767" s="292" t="s">
        <v>30</v>
      </c>
    </row>
    <row r="1768" spans="2:9" s="290" customFormat="1" x14ac:dyDescent="0.25">
      <c r="B1768" s="290">
        <v>12</v>
      </c>
      <c r="C1768" s="290" t="s">
        <v>876</v>
      </c>
      <c r="D1768" s="290" t="s">
        <v>783</v>
      </c>
      <c r="E1768" s="617"/>
      <c r="F1768" s="103" t="s">
        <v>629</v>
      </c>
      <c r="G1768" s="248"/>
      <c r="H1768" s="239"/>
      <c r="I1768" s="292" t="s">
        <v>30</v>
      </c>
    </row>
    <row r="1769" spans="2:9" s="290" customFormat="1" x14ac:dyDescent="0.25">
      <c r="B1769" s="290">
        <v>12</v>
      </c>
      <c r="C1769" s="290" t="s">
        <v>876</v>
      </c>
      <c r="D1769" s="290" t="s">
        <v>783</v>
      </c>
      <c r="E1769" s="617"/>
      <c r="F1769" s="115" t="s">
        <v>617</v>
      </c>
      <c r="G1769" s="248"/>
      <c r="H1769" s="239"/>
      <c r="I1769" s="292" t="s">
        <v>30</v>
      </c>
    </row>
    <row r="1770" spans="2:9" s="290" customFormat="1" x14ac:dyDescent="0.25">
      <c r="B1770" s="290">
        <v>12</v>
      </c>
      <c r="C1770" s="290" t="s">
        <v>876</v>
      </c>
      <c r="D1770" s="290" t="s">
        <v>783</v>
      </c>
      <c r="E1770" s="617"/>
      <c r="F1770" s="115" t="s">
        <v>621</v>
      </c>
      <c r="G1770" s="248"/>
      <c r="H1770" s="239"/>
      <c r="I1770" s="292" t="s">
        <v>30</v>
      </c>
    </row>
    <row r="1771" spans="2:9" s="290" customFormat="1" x14ac:dyDescent="0.25">
      <c r="B1771" s="290">
        <v>12</v>
      </c>
      <c r="C1771" s="290" t="s">
        <v>876</v>
      </c>
      <c r="D1771" s="290" t="s">
        <v>783</v>
      </c>
      <c r="E1771" s="617"/>
      <c r="F1771" s="115" t="s">
        <v>628</v>
      </c>
      <c r="G1771" s="248"/>
      <c r="H1771" s="239"/>
      <c r="I1771" s="292" t="s">
        <v>30</v>
      </c>
    </row>
    <row r="1772" spans="2:9" s="290" customFormat="1" x14ac:dyDescent="0.25">
      <c r="B1772" s="290">
        <v>12</v>
      </c>
      <c r="C1772" s="290" t="s">
        <v>876</v>
      </c>
      <c r="D1772" s="290" t="s">
        <v>783</v>
      </c>
      <c r="E1772" s="617"/>
      <c r="F1772" s="115" t="s">
        <v>619</v>
      </c>
      <c r="G1772" s="248"/>
      <c r="H1772" s="239"/>
      <c r="I1772" s="292" t="s">
        <v>30</v>
      </c>
    </row>
    <row r="1773" spans="2:9" s="290" customFormat="1" x14ac:dyDescent="0.25">
      <c r="B1773" s="290">
        <v>12</v>
      </c>
      <c r="C1773" s="290" t="s">
        <v>876</v>
      </c>
      <c r="D1773" s="290" t="s">
        <v>783</v>
      </c>
      <c r="E1773" s="617"/>
      <c r="F1773" s="103" t="s">
        <v>630</v>
      </c>
      <c r="G1773" s="248"/>
      <c r="H1773" s="239"/>
      <c r="I1773" s="292" t="s">
        <v>30</v>
      </c>
    </row>
    <row r="1774" spans="2:9" s="290" customFormat="1" x14ac:dyDescent="0.25">
      <c r="B1774" s="290">
        <v>12</v>
      </c>
      <c r="C1774" s="290" t="s">
        <v>876</v>
      </c>
      <c r="D1774" s="290" t="s">
        <v>783</v>
      </c>
      <c r="E1774" s="617"/>
      <c r="F1774" s="115" t="s">
        <v>624</v>
      </c>
      <c r="G1774" s="248"/>
      <c r="H1774" s="239"/>
      <c r="I1774" s="292" t="s">
        <v>30</v>
      </c>
    </row>
    <row r="1775" spans="2:9" s="290" customFormat="1" x14ac:dyDescent="0.25">
      <c r="B1775" s="290">
        <v>12</v>
      </c>
      <c r="C1775" s="290" t="s">
        <v>876</v>
      </c>
      <c r="D1775" s="290" t="s">
        <v>783</v>
      </c>
      <c r="E1775" s="617"/>
      <c r="F1775" s="115" t="s">
        <v>618</v>
      </c>
      <c r="G1775" s="248"/>
      <c r="H1775" s="239"/>
      <c r="I1775" s="292" t="s">
        <v>30</v>
      </c>
    </row>
    <row r="1776" spans="2:9" s="290" customFormat="1" x14ac:dyDescent="0.25">
      <c r="B1776" s="290">
        <v>12</v>
      </c>
      <c r="C1776" s="290" t="s">
        <v>876</v>
      </c>
      <c r="D1776" s="290" t="s">
        <v>783</v>
      </c>
      <c r="E1776" s="617"/>
      <c r="F1776" s="115" t="s">
        <v>622</v>
      </c>
      <c r="G1776" s="248"/>
      <c r="H1776" s="239"/>
      <c r="I1776" s="292" t="s">
        <v>30</v>
      </c>
    </row>
    <row r="1777" spans="2:9" s="290" customFormat="1" x14ac:dyDescent="0.25">
      <c r="B1777" s="290">
        <v>12</v>
      </c>
      <c r="C1777" s="290" t="s">
        <v>876</v>
      </c>
      <c r="D1777" s="290" t="s">
        <v>783</v>
      </c>
      <c r="E1777" s="617"/>
      <c r="F1777" s="115" t="s">
        <v>660</v>
      </c>
      <c r="G1777" s="248"/>
      <c r="H1777" s="239"/>
      <c r="I1777" s="292" t="s">
        <v>30</v>
      </c>
    </row>
    <row r="1778" spans="2:9" s="290" customFormat="1" x14ac:dyDescent="0.25">
      <c r="B1778" s="290">
        <v>12</v>
      </c>
      <c r="C1778" s="290" t="s">
        <v>876</v>
      </c>
      <c r="D1778" s="290" t="s">
        <v>783</v>
      </c>
      <c r="E1778" s="617"/>
      <c r="F1778" s="115" t="s">
        <v>627</v>
      </c>
      <c r="G1778" s="248"/>
      <c r="H1778" s="239"/>
      <c r="I1778" s="292" t="s">
        <v>30</v>
      </c>
    </row>
    <row r="1779" spans="2:9" s="290" customFormat="1" x14ac:dyDescent="0.25">
      <c r="B1779" s="290">
        <v>12</v>
      </c>
      <c r="C1779" s="290" t="s">
        <v>876</v>
      </c>
      <c r="D1779" s="290" t="s">
        <v>783</v>
      </c>
      <c r="E1779" s="617"/>
      <c r="F1779" s="103" t="s">
        <v>631</v>
      </c>
      <c r="G1779" s="248"/>
      <c r="H1779" s="239"/>
      <c r="I1779" s="292" t="s">
        <v>30</v>
      </c>
    </row>
    <row r="1780" spans="2:9" s="290" customFormat="1" x14ac:dyDescent="0.25">
      <c r="B1780" s="290">
        <v>12</v>
      </c>
      <c r="C1780" s="290" t="s">
        <v>876</v>
      </c>
      <c r="D1780" s="290" t="s">
        <v>783</v>
      </c>
      <c r="E1780" s="617"/>
      <c r="F1780" s="115" t="s">
        <v>656</v>
      </c>
      <c r="G1780" s="248"/>
      <c r="H1780" s="239"/>
      <c r="I1780" s="292" t="s">
        <v>30</v>
      </c>
    </row>
    <row r="1781" spans="2:9" s="290" customFormat="1" x14ac:dyDescent="0.25">
      <c r="B1781" s="290">
        <v>12</v>
      </c>
      <c r="C1781" s="290" t="s">
        <v>876</v>
      </c>
      <c r="D1781" s="290" t="s">
        <v>783</v>
      </c>
      <c r="E1781" s="617"/>
      <c r="F1781" s="115" t="s">
        <v>620</v>
      </c>
      <c r="G1781" s="248"/>
      <c r="H1781" s="239"/>
      <c r="I1781" s="292" t="s">
        <v>30</v>
      </c>
    </row>
    <row r="1782" spans="2:9" s="290" customFormat="1" x14ac:dyDescent="0.25">
      <c r="B1782" s="290">
        <v>12</v>
      </c>
      <c r="C1782" s="290" t="s">
        <v>876</v>
      </c>
      <c r="D1782" s="290" t="s">
        <v>783</v>
      </c>
      <c r="E1782" s="617"/>
      <c r="F1782" s="115" t="s">
        <v>626</v>
      </c>
      <c r="G1782" s="248"/>
      <c r="H1782" s="239"/>
      <c r="I1782" s="292" t="s">
        <v>30</v>
      </c>
    </row>
    <row r="1783" spans="2:9" s="290" customFormat="1" x14ac:dyDescent="0.25">
      <c r="B1783" s="290">
        <v>12</v>
      </c>
      <c r="C1783" s="290" t="s">
        <v>876</v>
      </c>
      <c r="D1783" s="290" t="s">
        <v>783</v>
      </c>
      <c r="E1783" s="617"/>
      <c r="F1783" s="115" t="s">
        <v>661</v>
      </c>
      <c r="G1783" s="248"/>
      <c r="H1783" s="239"/>
      <c r="I1783" s="292" t="s">
        <v>30</v>
      </c>
    </row>
    <row r="1784" spans="2:9" s="290" customFormat="1" x14ac:dyDescent="0.25">
      <c r="B1784" s="290">
        <v>12</v>
      </c>
      <c r="C1784" s="290" t="s">
        <v>876</v>
      </c>
      <c r="D1784" s="290" t="s">
        <v>783</v>
      </c>
      <c r="E1784" s="617"/>
      <c r="F1784" s="115" t="s">
        <v>222</v>
      </c>
      <c r="G1784" s="248"/>
      <c r="H1784" s="239"/>
      <c r="I1784" s="292" t="s">
        <v>30</v>
      </c>
    </row>
    <row r="1785" spans="2:9" s="290" customFormat="1" x14ac:dyDescent="0.25">
      <c r="B1785" s="290">
        <v>12</v>
      </c>
      <c r="C1785" s="290" t="s">
        <v>876</v>
      </c>
      <c r="D1785" s="290" t="s">
        <v>783</v>
      </c>
      <c r="E1785" s="617"/>
      <c r="F1785" s="115" t="s">
        <v>625</v>
      </c>
      <c r="G1785" s="248"/>
      <c r="H1785" s="239"/>
      <c r="I1785" s="292" t="s">
        <v>30</v>
      </c>
    </row>
    <row r="1786" spans="2:9" s="290" customFormat="1" ht="13.5" customHeight="1" x14ac:dyDescent="0.25">
      <c r="B1786" s="290">
        <v>12</v>
      </c>
      <c r="C1786" s="290" t="s">
        <v>876</v>
      </c>
      <c r="D1786" s="290" t="s">
        <v>783</v>
      </c>
      <c r="E1786" s="617"/>
      <c r="F1786" s="103" t="s">
        <v>632</v>
      </c>
      <c r="G1786" s="248"/>
      <c r="H1786" s="239"/>
      <c r="I1786" s="292" t="s">
        <v>30</v>
      </c>
    </row>
    <row r="1787" spans="2:9" s="290" customFormat="1" x14ac:dyDescent="0.25">
      <c r="B1787" s="290">
        <v>12</v>
      </c>
      <c r="C1787" s="290" t="s">
        <v>876</v>
      </c>
      <c r="D1787" s="290" t="s">
        <v>783</v>
      </c>
      <c r="E1787" s="617"/>
      <c r="F1787" s="116">
        <f>'12'!B39</f>
        <v>0</v>
      </c>
      <c r="G1787" s="248"/>
      <c r="H1787" s="239"/>
      <c r="I1787" s="292" t="s">
        <v>30</v>
      </c>
    </row>
    <row r="1788" spans="2:9" s="290" customFormat="1" x14ac:dyDescent="0.25">
      <c r="B1788" s="290">
        <v>12</v>
      </c>
      <c r="C1788" s="290" t="s">
        <v>876</v>
      </c>
      <c r="D1788" s="290" t="s">
        <v>783</v>
      </c>
      <c r="E1788" s="617"/>
      <c r="F1788" s="116">
        <f>'12'!B40</f>
        <v>0</v>
      </c>
      <c r="G1788" s="248"/>
      <c r="H1788" s="239"/>
      <c r="I1788" s="292" t="s">
        <v>30</v>
      </c>
    </row>
    <row r="1789" spans="2:9" s="290" customFormat="1" x14ac:dyDescent="0.25">
      <c r="B1789" s="290">
        <v>12</v>
      </c>
      <c r="C1789" s="290" t="s">
        <v>876</v>
      </c>
      <c r="D1789" s="290" t="s">
        <v>783</v>
      </c>
      <c r="E1789" s="617"/>
      <c r="F1789" s="116">
        <f>'12'!B41</f>
        <v>0</v>
      </c>
      <c r="G1789" s="248"/>
      <c r="H1789" s="239"/>
      <c r="I1789" s="292" t="s">
        <v>30</v>
      </c>
    </row>
    <row r="1790" spans="2:9" s="290" customFormat="1" x14ac:dyDescent="0.25">
      <c r="B1790" s="290">
        <v>12</v>
      </c>
      <c r="C1790" s="290" t="s">
        <v>876</v>
      </c>
      <c r="D1790" s="290" t="s">
        <v>783</v>
      </c>
      <c r="E1790" s="617"/>
      <c r="F1790" s="116">
        <f>'12'!B42</f>
        <v>0</v>
      </c>
      <c r="G1790" s="248"/>
      <c r="H1790" s="239"/>
      <c r="I1790" s="292" t="s">
        <v>30</v>
      </c>
    </row>
    <row r="1791" spans="2:9" s="290" customFormat="1" x14ac:dyDescent="0.25">
      <c r="B1791" s="290">
        <v>12</v>
      </c>
      <c r="C1791" s="290" t="s">
        <v>876</v>
      </c>
      <c r="D1791" s="290" t="s">
        <v>783</v>
      </c>
      <c r="E1791" s="617"/>
      <c r="F1791" s="116">
        <f>'12'!B43</f>
        <v>0</v>
      </c>
      <c r="G1791" s="248"/>
      <c r="H1791" s="239"/>
      <c r="I1791" s="292" t="s">
        <v>30</v>
      </c>
    </row>
    <row r="1792" spans="2:9" s="290" customFormat="1" x14ac:dyDescent="0.25">
      <c r="B1792" s="290">
        <v>12</v>
      </c>
      <c r="C1792" s="290" t="s">
        <v>876</v>
      </c>
      <c r="D1792" s="290" t="s">
        <v>783</v>
      </c>
      <c r="E1792" s="617"/>
      <c r="F1792" s="116">
        <f>'12'!B44</f>
        <v>0</v>
      </c>
      <c r="G1792" s="248"/>
      <c r="H1792" s="239"/>
      <c r="I1792" s="292" t="s">
        <v>30</v>
      </c>
    </row>
    <row r="1793" spans="2:9" s="290" customFormat="1" x14ac:dyDescent="0.25">
      <c r="B1793" s="290">
        <v>12</v>
      </c>
      <c r="C1793" s="290" t="s">
        <v>876</v>
      </c>
      <c r="D1793" s="290" t="s">
        <v>783</v>
      </c>
      <c r="E1793" s="617"/>
      <c r="F1793" s="116">
        <f>'12'!B45</f>
        <v>0</v>
      </c>
      <c r="G1793" s="248"/>
      <c r="H1793" s="239"/>
      <c r="I1793" s="292" t="s">
        <v>30</v>
      </c>
    </row>
    <row r="1794" spans="2:9" s="290" customFormat="1" x14ac:dyDescent="0.25">
      <c r="B1794" s="290">
        <v>12</v>
      </c>
      <c r="C1794" s="290" t="s">
        <v>876</v>
      </c>
      <c r="D1794" s="290" t="s">
        <v>783</v>
      </c>
      <c r="E1794" s="617"/>
      <c r="F1794" s="116">
        <f>'12'!B46</f>
        <v>0</v>
      </c>
      <c r="G1794" s="248"/>
      <c r="H1794" s="239"/>
      <c r="I1794" s="292" t="s">
        <v>30</v>
      </c>
    </row>
    <row r="1795" spans="2:9" s="290" customFormat="1" x14ac:dyDescent="0.25">
      <c r="B1795" s="290">
        <v>12</v>
      </c>
      <c r="C1795" s="290" t="s">
        <v>876</v>
      </c>
      <c r="D1795" s="290" t="s">
        <v>783</v>
      </c>
      <c r="E1795" s="617"/>
      <c r="F1795" s="116">
        <f>'12'!B47</f>
        <v>0</v>
      </c>
      <c r="G1795" s="248"/>
      <c r="H1795" s="239"/>
      <c r="I1795" s="292" t="s">
        <v>30</v>
      </c>
    </row>
    <row r="1796" spans="2:9" s="290" customFormat="1" x14ac:dyDescent="0.25">
      <c r="B1796" s="290">
        <v>12</v>
      </c>
      <c r="C1796" s="290" t="s">
        <v>876</v>
      </c>
      <c r="D1796" s="290" t="s">
        <v>783</v>
      </c>
      <c r="E1796" s="617"/>
      <c r="F1796" s="116">
        <f>'12'!B48</f>
        <v>0</v>
      </c>
      <c r="G1796" s="248"/>
      <c r="H1796" s="239"/>
      <c r="I1796" s="292" t="s">
        <v>30</v>
      </c>
    </row>
    <row r="1797" spans="2:9" s="290" customFormat="1" x14ac:dyDescent="0.25">
      <c r="B1797" s="290">
        <v>12</v>
      </c>
      <c r="C1797" s="290" t="s">
        <v>876</v>
      </c>
      <c r="D1797" s="290" t="s">
        <v>783</v>
      </c>
      <c r="E1797" s="617"/>
      <c r="F1797" s="116">
        <f>'12'!B49</f>
        <v>0</v>
      </c>
      <c r="G1797" s="248"/>
      <c r="H1797" s="239"/>
      <c r="I1797" s="292" t="s">
        <v>30</v>
      </c>
    </row>
    <row r="1798" spans="2:9" s="290" customFormat="1" x14ac:dyDescent="0.25">
      <c r="B1798" s="290">
        <v>12</v>
      </c>
      <c r="C1798" s="290" t="s">
        <v>876</v>
      </c>
      <c r="D1798" s="290" t="s">
        <v>783</v>
      </c>
      <c r="E1798" s="617"/>
      <c r="F1798" s="116">
        <f>'12'!B50</f>
        <v>0</v>
      </c>
      <c r="G1798" s="248"/>
      <c r="H1798" s="239"/>
      <c r="I1798" s="292" t="s">
        <v>30</v>
      </c>
    </row>
    <row r="1799" spans="2:9" s="290" customFormat="1" x14ac:dyDescent="0.25">
      <c r="B1799" s="290">
        <v>12</v>
      </c>
      <c r="C1799" s="290" t="s">
        <v>876</v>
      </c>
      <c r="D1799" s="290" t="s">
        <v>783</v>
      </c>
      <c r="E1799" s="617"/>
      <c r="F1799" s="116">
        <f>'12'!B51</f>
        <v>0</v>
      </c>
      <c r="G1799" s="248"/>
      <c r="H1799" s="239"/>
      <c r="I1799" s="292" t="s">
        <v>30</v>
      </c>
    </row>
    <row r="1800" spans="2:9" s="290" customFormat="1" x14ac:dyDescent="0.25">
      <c r="B1800" s="290">
        <v>12</v>
      </c>
      <c r="C1800" s="290" t="s">
        <v>876</v>
      </c>
      <c r="D1800" s="290" t="s">
        <v>783</v>
      </c>
      <c r="E1800" s="617"/>
      <c r="F1800" s="116">
        <f>'12'!B52</f>
        <v>0</v>
      </c>
      <c r="G1800" s="248"/>
      <c r="H1800" s="239"/>
      <c r="I1800" s="292" t="s">
        <v>30</v>
      </c>
    </row>
    <row r="1801" spans="2:9" s="290" customFormat="1" x14ac:dyDescent="0.25">
      <c r="B1801" s="290">
        <v>12</v>
      </c>
      <c r="C1801" s="290" t="s">
        <v>876</v>
      </c>
      <c r="D1801" s="290" t="s">
        <v>783</v>
      </c>
      <c r="E1801" s="617"/>
      <c r="F1801" s="116">
        <f>'12'!B53</f>
        <v>0</v>
      </c>
      <c r="G1801" s="248"/>
      <c r="H1801" s="239"/>
      <c r="I1801" s="292" t="s">
        <v>30</v>
      </c>
    </row>
    <row r="1802" spans="2:9" s="290" customFormat="1" x14ac:dyDescent="0.25">
      <c r="B1802" s="290">
        <v>12</v>
      </c>
      <c r="C1802" s="290" t="s">
        <v>876</v>
      </c>
      <c r="D1802" s="290" t="s">
        <v>783</v>
      </c>
      <c r="E1802" s="617"/>
      <c r="F1802" s="116">
        <f>'12'!B54</f>
        <v>0</v>
      </c>
      <c r="G1802" s="248"/>
      <c r="H1802" s="239"/>
      <c r="I1802" s="292" t="s">
        <v>30</v>
      </c>
    </row>
    <row r="1803" spans="2:9" s="290" customFormat="1" x14ac:dyDescent="0.25">
      <c r="B1803" s="290">
        <v>12</v>
      </c>
      <c r="C1803" s="290" t="s">
        <v>876</v>
      </c>
      <c r="D1803" s="290" t="s">
        <v>783</v>
      </c>
      <c r="E1803" s="617"/>
      <c r="F1803" s="116">
        <f>'12'!B55</f>
        <v>0</v>
      </c>
      <c r="G1803" s="248"/>
      <c r="H1803" s="239"/>
      <c r="I1803" s="292" t="s">
        <v>30</v>
      </c>
    </row>
    <row r="1804" spans="2:9" s="290" customFormat="1" x14ac:dyDescent="0.25">
      <c r="B1804" s="290">
        <v>12</v>
      </c>
      <c r="C1804" s="290" t="s">
        <v>876</v>
      </c>
      <c r="D1804" s="290" t="s">
        <v>783</v>
      </c>
      <c r="E1804" s="617"/>
      <c r="F1804" s="116">
        <f>'12'!B56</f>
        <v>0</v>
      </c>
      <c r="G1804" s="248"/>
      <c r="H1804" s="239"/>
      <c r="I1804" s="292" t="s">
        <v>30</v>
      </c>
    </row>
    <row r="1805" spans="2:9" s="290" customFormat="1" x14ac:dyDescent="0.25">
      <c r="B1805" s="290">
        <v>12</v>
      </c>
      <c r="C1805" s="290" t="s">
        <v>876</v>
      </c>
      <c r="D1805" s="290" t="s">
        <v>783</v>
      </c>
      <c r="E1805" s="617"/>
      <c r="F1805" s="116">
        <f>'12'!B57</f>
        <v>0</v>
      </c>
      <c r="G1805" s="248"/>
      <c r="H1805" s="239"/>
      <c r="I1805" s="292" t="s">
        <v>30</v>
      </c>
    </row>
    <row r="1806" spans="2:9" s="290" customFormat="1" x14ac:dyDescent="0.25">
      <c r="B1806" s="290">
        <v>12</v>
      </c>
      <c r="C1806" s="290" t="s">
        <v>876</v>
      </c>
      <c r="D1806" s="290" t="s">
        <v>783</v>
      </c>
      <c r="E1806" s="617"/>
      <c r="F1806" s="116">
        <f>'12'!B58</f>
        <v>0</v>
      </c>
      <c r="G1806" s="248"/>
      <c r="H1806" s="239"/>
      <c r="I1806" s="292" t="s">
        <v>30</v>
      </c>
    </row>
    <row r="1807" spans="2:9" s="290" customFormat="1" x14ac:dyDescent="0.25">
      <c r="B1807" s="290">
        <v>12</v>
      </c>
      <c r="C1807" s="290" t="s">
        <v>876</v>
      </c>
      <c r="D1807" s="290" t="s">
        <v>273</v>
      </c>
      <c r="E1807" s="617"/>
      <c r="F1807" s="103" t="s">
        <v>629</v>
      </c>
      <c r="G1807" s="248"/>
      <c r="H1807" s="239"/>
      <c r="I1807" s="292" t="s">
        <v>30</v>
      </c>
    </row>
    <row r="1808" spans="2:9" s="290" customFormat="1" x14ac:dyDescent="0.25">
      <c r="B1808" s="290">
        <v>12</v>
      </c>
      <c r="C1808" s="290" t="s">
        <v>876</v>
      </c>
      <c r="D1808" s="290" t="s">
        <v>273</v>
      </c>
      <c r="E1808" s="617"/>
      <c r="F1808" s="115" t="s">
        <v>617</v>
      </c>
      <c r="G1808" s="248"/>
      <c r="H1808" s="239"/>
      <c r="I1808" s="292" t="s">
        <v>30</v>
      </c>
    </row>
    <row r="1809" spans="2:9" s="290" customFormat="1" x14ac:dyDescent="0.25">
      <c r="B1809" s="290">
        <v>12</v>
      </c>
      <c r="C1809" s="290" t="s">
        <v>876</v>
      </c>
      <c r="D1809" s="290" t="s">
        <v>273</v>
      </c>
      <c r="E1809" s="617"/>
      <c r="F1809" s="115" t="s">
        <v>621</v>
      </c>
      <c r="G1809" s="248"/>
      <c r="H1809" s="239"/>
      <c r="I1809" s="292" t="s">
        <v>30</v>
      </c>
    </row>
    <row r="1810" spans="2:9" s="290" customFormat="1" x14ac:dyDescent="0.25">
      <c r="B1810" s="290">
        <v>12</v>
      </c>
      <c r="C1810" s="290" t="s">
        <v>876</v>
      </c>
      <c r="D1810" s="290" t="s">
        <v>273</v>
      </c>
      <c r="E1810" s="617"/>
      <c r="F1810" s="115" t="s">
        <v>628</v>
      </c>
      <c r="G1810" s="248"/>
      <c r="H1810" s="239"/>
      <c r="I1810" s="292" t="s">
        <v>30</v>
      </c>
    </row>
    <row r="1811" spans="2:9" s="290" customFormat="1" x14ac:dyDescent="0.25">
      <c r="B1811" s="290">
        <v>12</v>
      </c>
      <c r="C1811" s="290" t="s">
        <v>876</v>
      </c>
      <c r="D1811" s="290" t="s">
        <v>273</v>
      </c>
      <c r="E1811" s="617"/>
      <c r="F1811" s="115" t="s">
        <v>619</v>
      </c>
      <c r="G1811" s="248"/>
      <c r="H1811" s="239"/>
      <c r="I1811" s="292" t="s">
        <v>30</v>
      </c>
    </row>
    <row r="1812" spans="2:9" s="290" customFormat="1" x14ac:dyDescent="0.25">
      <c r="B1812" s="290">
        <v>12</v>
      </c>
      <c r="C1812" s="290" t="s">
        <v>876</v>
      </c>
      <c r="D1812" s="290" t="s">
        <v>273</v>
      </c>
      <c r="E1812" s="617"/>
      <c r="F1812" s="103" t="s">
        <v>630</v>
      </c>
      <c r="G1812" s="248"/>
      <c r="H1812" s="239"/>
      <c r="I1812" s="292" t="s">
        <v>30</v>
      </c>
    </row>
    <row r="1813" spans="2:9" s="290" customFormat="1" x14ac:dyDescent="0.25">
      <c r="B1813" s="290">
        <v>12</v>
      </c>
      <c r="C1813" s="290" t="s">
        <v>876</v>
      </c>
      <c r="D1813" s="290" t="s">
        <v>273</v>
      </c>
      <c r="E1813" s="617"/>
      <c r="F1813" s="115" t="s">
        <v>624</v>
      </c>
      <c r="G1813" s="248"/>
      <c r="H1813" s="239"/>
      <c r="I1813" s="292" t="s">
        <v>30</v>
      </c>
    </row>
    <row r="1814" spans="2:9" s="290" customFormat="1" x14ac:dyDescent="0.25">
      <c r="B1814" s="290">
        <v>12</v>
      </c>
      <c r="C1814" s="290" t="s">
        <v>876</v>
      </c>
      <c r="D1814" s="290" t="s">
        <v>273</v>
      </c>
      <c r="E1814" s="617"/>
      <c r="F1814" s="115" t="s">
        <v>618</v>
      </c>
      <c r="G1814" s="248"/>
      <c r="H1814" s="239"/>
      <c r="I1814" s="292" t="s">
        <v>30</v>
      </c>
    </row>
    <row r="1815" spans="2:9" s="290" customFormat="1" x14ac:dyDescent="0.25">
      <c r="B1815" s="290">
        <v>12</v>
      </c>
      <c r="C1815" s="290" t="s">
        <v>876</v>
      </c>
      <c r="D1815" s="290" t="s">
        <v>273</v>
      </c>
      <c r="E1815" s="617"/>
      <c r="F1815" s="115" t="s">
        <v>622</v>
      </c>
      <c r="G1815" s="248"/>
      <c r="H1815" s="239"/>
      <c r="I1815" s="292" t="s">
        <v>30</v>
      </c>
    </row>
    <row r="1816" spans="2:9" s="290" customFormat="1" x14ac:dyDescent="0.25">
      <c r="B1816" s="290">
        <v>12</v>
      </c>
      <c r="C1816" s="290" t="s">
        <v>876</v>
      </c>
      <c r="D1816" s="290" t="s">
        <v>273</v>
      </c>
      <c r="E1816" s="617"/>
      <c r="F1816" s="115" t="s">
        <v>660</v>
      </c>
      <c r="G1816" s="248"/>
      <c r="H1816" s="239"/>
      <c r="I1816" s="292" t="s">
        <v>30</v>
      </c>
    </row>
    <row r="1817" spans="2:9" s="290" customFormat="1" x14ac:dyDescent="0.25">
      <c r="B1817" s="290">
        <v>12</v>
      </c>
      <c r="C1817" s="290" t="s">
        <v>876</v>
      </c>
      <c r="D1817" s="290" t="s">
        <v>273</v>
      </c>
      <c r="E1817" s="617"/>
      <c r="F1817" s="115" t="s">
        <v>627</v>
      </c>
      <c r="G1817" s="248"/>
      <c r="H1817" s="239"/>
      <c r="I1817" s="292" t="s">
        <v>30</v>
      </c>
    </row>
    <row r="1818" spans="2:9" s="290" customFormat="1" x14ac:dyDescent="0.25">
      <c r="B1818" s="290">
        <v>12</v>
      </c>
      <c r="C1818" s="290" t="s">
        <v>876</v>
      </c>
      <c r="D1818" s="290" t="s">
        <v>273</v>
      </c>
      <c r="E1818" s="617"/>
      <c r="F1818" s="103" t="s">
        <v>631</v>
      </c>
      <c r="G1818" s="248"/>
      <c r="H1818" s="239"/>
      <c r="I1818" s="292" t="s">
        <v>30</v>
      </c>
    </row>
    <row r="1819" spans="2:9" s="290" customFormat="1" x14ac:dyDescent="0.25">
      <c r="B1819" s="290">
        <v>12</v>
      </c>
      <c r="C1819" s="290" t="s">
        <v>876</v>
      </c>
      <c r="D1819" s="290" t="s">
        <v>273</v>
      </c>
      <c r="E1819" s="617"/>
      <c r="F1819" s="115" t="s">
        <v>656</v>
      </c>
      <c r="G1819" s="248"/>
      <c r="H1819" s="239"/>
      <c r="I1819" s="292" t="s">
        <v>30</v>
      </c>
    </row>
    <row r="1820" spans="2:9" s="290" customFormat="1" x14ac:dyDescent="0.25">
      <c r="B1820" s="290">
        <v>12</v>
      </c>
      <c r="C1820" s="290" t="s">
        <v>876</v>
      </c>
      <c r="D1820" s="290" t="s">
        <v>273</v>
      </c>
      <c r="E1820" s="617"/>
      <c r="F1820" s="115" t="s">
        <v>620</v>
      </c>
      <c r="G1820" s="248"/>
      <c r="H1820" s="239"/>
      <c r="I1820" s="292" t="s">
        <v>30</v>
      </c>
    </row>
    <row r="1821" spans="2:9" s="290" customFormat="1" x14ac:dyDescent="0.25">
      <c r="B1821" s="290">
        <v>12</v>
      </c>
      <c r="C1821" s="290" t="s">
        <v>876</v>
      </c>
      <c r="D1821" s="290" t="s">
        <v>273</v>
      </c>
      <c r="E1821" s="617"/>
      <c r="F1821" s="115" t="s">
        <v>626</v>
      </c>
      <c r="G1821" s="248"/>
      <c r="H1821" s="239"/>
      <c r="I1821" s="292" t="s">
        <v>30</v>
      </c>
    </row>
    <row r="1822" spans="2:9" s="290" customFormat="1" x14ac:dyDescent="0.25">
      <c r="B1822" s="290">
        <v>12</v>
      </c>
      <c r="C1822" s="290" t="s">
        <v>876</v>
      </c>
      <c r="D1822" s="290" t="s">
        <v>273</v>
      </c>
      <c r="E1822" s="617"/>
      <c r="F1822" s="115" t="s">
        <v>661</v>
      </c>
      <c r="G1822" s="248"/>
      <c r="H1822" s="239"/>
      <c r="I1822" s="292" t="s">
        <v>30</v>
      </c>
    </row>
    <row r="1823" spans="2:9" s="290" customFormat="1" x14ac:dyDescent="0.25">
      <c r="B1823" s="290">
        <v>12</v>
      </c>
      <c r="C1823" s="290" t="s">
        <v>876</v>
      </c>
      <c r="D1823" s="290" t="s">
        <v>273</v>
      </c>
      <c r="E1823" s="617"/>
      <c r="F1823" s="115" t="s">
        <v>222</v>
      </c>
      <c r="G1823" s="248"/>
      <c r="H1823" s="239"/>
      <c r="I1823" s="292" t="s">
        <v>30</v>
      </c>
    </row>
    <row r="1824" spans="2:9" s="290" customFormat="1" x14ac:dyDescent="0.25">
      <c r="B1824" s="290">
        <v>12</v>
      </c>
      <c r="C1824" s="290" t="s">
        <v>876</v>
      </c>
      <c r="D1824" s="290" t="s">
        <v>273</v>
      </c>
      <c r="E1824" s="617"/>
      <c r="F1824" s="115" t="s">
        <v>625</v>
      </c>
      <c r="G1824" s="248"/>
      <c r="H1824" s="239"/>
      <c r="I1824" s="292" t="s">
        <v>30</v>
      </c>
    </row>
    <row r="1825" spans="2:9" s="290" customFormat="1" x14ac:dyDescent="0.25">
      <c r="B1825" s="290">
        <v>12</v>
      </c>
      <c r="C1825" s="290" t="s">
        <v>876</v>
      </c>
      <c r="D1825" s="290" t="s">
        <v>273</v>
      </c>
      <c r="E1825" s="617"/>
      <c r="F1825" s="103" t="s">
        <v>632</v>
      </c>
      <c r="G1825" s="248"/>
      <c r="H1825" s="239"/>
      <c r="I1825" s="292" t="s">
        <v>30</v>
      </c>
    </row>
    <row r="1826" spans="2:9" s="290" customFormat="1" x14ac:dyDescent="0.25">
      <c r="B1826" s="290">
        <v>12</v>
      </c>
      <c r="C1826" s="290" t="s">
        <v>876</v>
      </c>
      <c r="D1826" s="290" t="s">
        <v>273</v>
      </c>
      <c r="E1826" s="617"/>
      <c r="F1826" s="116">
        <f>'12'!B39</f>
        <v>0</v>
      </c>
      <c r="G1826" s="248"/>
      <c r="H1826" s="239"/>
      <c r="I1826" s="292" t="s">
        <v>30</v>
      </c>
    </row>
    <row r="1827" spans="2:9" s="290" customFormat="1" x14ac:dyDescent="0.25">
      <c r="B1827" s="290">
        <v>12</v>
      </c>
      <c r="C1827" s="290" t="s">
        <v>876</v>
      </c>
      <c r="D1827" s="290" t="s">
        <v>273</v>
      </c>
      <c r="E1827" s="617"/>
      <c r="F1827" s="116">
        <f>'12'!B40</f>
        <v>0</v>
      </c>
      <c r="G1827" s="248"/>
      <c r="H1827" s="239"/>
      <c r="I1827" s="292" t="s">
        <v>30</v>
      </c>
    </row>
    <row r="1828" spans="2:9" s="290" customFormat="1" x14ac:dyDescent="0.25">
      <c r="B1828" s="290">
        <v>12</v>
      </c>
      <c r="C1828" s="290" t="s">
        <v>876</v>
      </c>
      <c r="D1828" s="290" t="s">
        <v>273</v>
      </c>
      <c r="E1828" s="617"/>
      <c r="F1828" s="116">
        <f>'12'!B41</f>
        <v>0</v>
      </c>
      <c r="G1828" s="248"/>
      <c r="H1828" s="239"/>
      <c r="I1828" s="292" t="s">
        <v>30</v>
      </c>
    </row>
    <row r="1829" spans="2:9" s="290" customFormat="1" x14ac:dyDescent="0.25">
      <c r="B1829" s="290">
        <v>12</v>
      </c>
      <c r="C1829" s="290" t="s">
        <v>876</v>
      </c>
      <c r="D1829" s="290" t="s">
        <v>273</v>
      </c>
      <c r="E1829" s="617"/>
      <c r="F1829" s="116">
        <f>'12'!B42</f>
        <v>0</v>
      </c>
      <c r="G1829" s="248"/>
      <c r="H1829" s="239"/>
      <c r="I1829" s="292" t="s">
        <v>30</v>
      </c>
    </row>
    <row r="1830" spans="2:9" s="290" customFormat="1" x14ac:dyDescent="0.25">
      <c r="B1830" s="290">
        <v>12</v>
      </c>
      <c r="C1830" s="290" t="s">
        <v>876</v>
      </c>
      <c r="D1830" s="290" t="s">
        <v>273</v>
      </c>
      <c r="E1830" s="617"/>
      <c r="F1830" s="116">
        <f>'12'!B43</f>
        <v>0</v>
      </c>
      <c r="G1830" s="248"/>
      <c r="H1830" s="239"/>
      <c r="I1830" s="292" t="s">
        <v>30</v>
      </c>
    </row>
    <row r="1831" spans="2:9" s="290" customFormat="1" x14ac:dyDescent="0.25">
      <c r="B1831" s="290">
        <v>12</v>
      </c>
      <c r="C1831" s="290" t="s">
        <v>876</v>
      </c>
      <c r="D1831" s="290" t="s">
        <v>273</v>
      </c>
      <c r="E1831" s="617"/>
      <c r="F1831" s="116">
        <f>'12'!B44</f>
        <v>0</v>
      </c>
      <c r="G1831" s="248"/>
      <c r="H1831" s="239"/>
      <c r="I1831" s="292" t="s">
        <v>30</v>
      </c>
    </row>
    <row r="1832" spans="2:9" s="290" customFormat="1" x14ac:dyDescent="0.25">
      <c r="B1832" s="290">
        <v>12</v>
      </c>
      <c r="C1832" s="290" t="s">
        <v>876</v>
      </c>
      <c r="D1832" s="290" t="s">
        <v>273</v>
      </c>
      <c r="E1832" s="617"/>
      <c r="F1832" s="116">
        <f>'12'!B45</f>
        <v>0</v>
      </c>
      <c r="G1832" s="248"/>
      <c r="H1832" s="239"/>
      <c r="I1832" s="292" t="s">
        <v>30</v>
      </c>
    </row>
    <row r="1833" spans="2:9" s="290" customFormat="1" x14ac:dyDescent="0.25">
      <c r="B1833" s="290">
        <v>12</v>
      </c>
      <c r="C1833" s="290" t="s">
        <v>876</v>
      </c>
      <c r="D1833" s="290" t="s">
        <v>273</v>
      </c>
      <c r="E1833" s="617"/>
      <c r="F1833" s="116">
        <f>'12'!B46</f>
        <v>0</v>
      </c>
      <c r="G1833" s="248"/>
      <c r="H1833" s="239"/>
      <c r="I1833" s="292" t="s">
        <v>30</v>
      </c>
    </row>
    <row r="1834" spans="2:9" s="290" customFormat="1" x14ac:dyDescent="0.25">
      <c r="B1834" s="290">
        <v>12</v>
      </c>
      <c r="C1834" s="290" t="s">
        <v>876</v>
      </c>
      <c r="D1834" s="290" t="s">
        <v>273</v>
      </c>
      <c r="E1834" s="617"/>
      <c r="F1834" s="116">
        <f>'12'!B47</f>
        <v>0</v>
      </c>
      <c r="G1834" s="248"/>
      <c r="H1834" s="239"/>
      <c r="I1834" s="292" t="s">
        <v>30</v>
      </c>
    </row>
    <row r="1835" spans="2:9" s="290" customFormat="1" x14ac:dyDescent="0.25">
      <c r="B1835" s="290">
        <v>12</v>
      </c>
      <c r="C1835" s="290" t="s">
        <v>876</v>
      </c>
      <c r="D1835" s="290" t="s">
        <v>273</v>
      </c>
      <c r="E1835" s="617"/>
      <c r="F1835" s="116">
        <f>'12'!B48</f>
        <v>0</v>
      </c>
      <c r="G1835" s="248"/>
      <c r="H1835" s="239"/>
      <c r="I1835" s="292" t="s">
        <v>30</v>
      </c>
    </row>
    <row r="1836" spans="2:9" s="290" customFormat="1" x14ac:dyDescent="0.25">
      <c r="B1836" s="290">
        <v>12</v>
      </c>
      <c r="C1836" s="290" t="s">
        <v>876</v>
      </c>
      <c r="D1836" s="290" t="s">
        <v>273</v>
      </c>
      <c r="E1836" s="617"/>
      <c r="F1836" s="116">
        <f>'12'!B49</f>
        <v>0</v>
      </c>
      <c r="G1836" s="248"/>
      <c r="H1836" s="239"/>
      <c r="I1836" s="292" t="s">
        <v>30</v>
      </c>
    </row>
    <row r="1837" spans="2:9" s="290" customFormat="1" x14ac:dyDescent="0.25">
      <c r="B1837" s="290">
        <v>12</v>
      </c>
      <c r="C1837" s="290" t="s">
        <v>876</v>
      </c>
      <c r="D1837" s="290" t="s">
        <v>273</v>
      </c>
      <c r="E1837" s="617"/>
      <c r="F1837" s="116">
        <f>'12'!B50</f>
        <v>0</v>
      </c>
      <c r="G1837" s="248"/>
      <c r="H1837" s="239"/>
      <c r="I1837" s="292" t="s">
        <v>30</v>
      </c>
    </row>
    <row r="1838" spans="2:9" s="290" customFormat="1" x14ac:dyDescent="0.25">
      <c r="B1838" s="290">
        <v>12</v>
      </c>
      <c r="C1838" s="290" t="s">
        <v>876</v>
      </c>
      <c r="D1838" s="290" t="s">
        <v>273</v>
      </c>
      <c r="E1838" s="617"/>
      <c r="F1838" s="116">
        <f>'12'!B51</f>
        <v>0</v>
      </c>
      <c r="G1838" s="248"/>
      <c r="H1838" s="239"/>
      <c r="I1838" s="292" t="s">
        <v>30</v>
      </c>
    </row>
    <row r="1839" spans="2:9" s="290" customFormat="1" x14ac:dyDescent="0.25">
      <c r="B1839" s="290">
        <v>12</v>
      </c>
      <c r="C1839" s="290" t="s">
        <v>876</v>
      </c>
      <c r="D1839" s="290" t="s">
        <v>273</v>
      </c>
      <c r="E1839" s="617"/>
      <c r="F1839" s="116">
        <f>'12'!B52</f>
        <v>0</v>
      </c>
      <c r="G1839" s="248"/>
      <c r="H1839" s="239"/>
      <c r="I1839" s="292" t="s">
        <v>30</v>
      </c>
    </row>
    <row r="1840" spans="2:9" s="290" customFormat="1" x14ac:dyDescent="0.25">
      <c r="B1840" s="290">
        <v>12</v>
      </c>
      <c r="C1840" s="290" t="s">
        <v>876</v>
      </c>
      <c r="D1840" s="290" t="s">
        <v>273</v>
      </c>
      <c r="E1840" s="617"/>
      <c r="F1840" s="116">
        <f>'12'!B53</f>
        <v>0</v>
      </c>
      <c r="G1840" s="248"/>
      <c r="H1840" s="239"/>
      <c r="I1840" s="292" t="s">
        <v>30</v>
      </c>
    </row>
    <row r="1841" spans="2:9" s="290" customFormat="1" x14ac:dyDescent="0.25">
      <c r="B1841" s="290">
        <v>12</v>
      </c>
      <c r="C1841" s="290" t="s">
        <v>876</v>
      </c>
      <c r="D1841" s="290" t="s">
        <v>273</v>
      </c>
      <c r="E1841" s="617"/>
      <c r="F1841" s="116">
        <f>'12'!B54</f>
        <v>0</v>
      </c>
      <c r="G1841" s="248"/>
      <c r="H1841" s="239"/>
      <c r="I1841" s="292" t="s">
        <v>30</v>
      </c>
    </row>
    <row r="1842" spans="2:9" s="290" customFormat="1" x14ac:dyDescent="0.25">
      <c r="B1842" s="290">
        <v>12</v>
      </c>
      <c r="C1842" s="290" t="s">
        <v>876</v>
      </c>
      <c r="D1842" s="290" t="s">
        <v>273</v>
      </c>
      <c r="E1842" s="617"/>
      <c r="F1842" s="116">
        <f>'12'!B55</f>
        <v>0</v>
      </c>
      <c r="G1842" s="248"/>
      <c r="H1842" s="239"/>
      <c r="I1842" s="292" t="s">
        <v>30</v>
      </c>
    </row>
    <row r="1843" spans="2:9" s="290" customFormat="1" x14ac:dyDescent="0.25">
      <c r="B1843" s="290">
        <v>12</v>
      </c>
      <c r="C1843" s="290" t="s">
        <v>876</v>
      </c>
      <c r="D1843" s="290" t="s">
        <v>273</v>
      </c>
      <c r="E1843" s="617"/>
      <c r="F1843" s="116">
        <f>'12'!B56</f>
        <v>0</v>
      </c>
      <c r="G1843" s="248"/>
      <c r="H1843" s="239"/>
      <c r="I1843" s="292" t="s">
        <v>30</v>
      </c>
    </row>
    <row r="1844" spans="2:9" s="290" customFormat="1" x14ac:dyDescent="0.25">
      <c r="B1844" s="290">
        <v>12</v>
      </c>
      <c r="C1844" s="290" t="s">
        <v>876</v>
      </c>
      <c r="D1844" s="290" t="s">
        <v>273</v>
      </c>
      <c r="E1844" s="617"/>
      <c r="F1844" s="116">
        <f>'12'!B57</f>
        <v>0</v>
      </c>
      <c r="G1844" s="248"/>
      <c r="H1844" s="239"/>
      <c r="I1844" s="292" t="s">
        <v>30</v>
      </c>
    </row>
    <row r="1845" spans="2:9" s="290" customFormat="1" x14ac:dyDescent="0.25">
      <c r="B1845" s="290">
        <v>12</v>
      </c>
      <c r="C1845" s="290" t="s">
        <v>876</v>
      </c>
      <c r="D1845" s="290" t="s">
        <v>273</v>
      </c>
      <c r="E1845" s="617"/>
      <c r="F1845" s="116">
        <f>'12'!B58</f>
        <v>0</v>
      </c>
      <c r="G1845" s="248"/>
      <c r="H1845" s="239"/>
      <c r="I1845" s="292" t="s">
        <v>30</v>
      </c>
    </row>
    <row r="1846" spans="2:9" s="290" customFormat="1" x14ac:dyDescent="0.25">
      <c r="B1846" s="290">
        <v>12</v>
      </c>
      <c r="C1846" s="290" t="s">
        <v>876</v>
      </c>
      <c r="D1846" s="290" t="s">
        <v>251</v>
      </c>
      <c r="E1846" s="617"/>
      <c r="F1846" s="103" t="s">
        <v>629</v>
      </c>
      <c r="G1846" s="248"/>
      <c r="H1846" s="239"/>
      <c r="I1846" s="292" t="s">
        <v>30</v>
      </c>
    </row>
    <row r="1847" spans="2:9" s="290" customFormat="1" x14ac:dyDescent="0.25">
      <c r="B1847" s="290">
        <v>12</v>
      </c>
      <c r="C1847" s="290" t="s">
        <v>876</v>
      </c>
      <c r="D1847" s="290" t="s">
        <v>251</v>
      </c>
      <c r="E1847" s="617"/>
      <c r="F1847" s="115" t="s">
        <v>617</v>
      </c>
      <c r="G1847" s="248"/>
      <c r="H1847" s="239"/>
      <c r="I1847" s="292" t="s">
        <v>30</v>
      </c>
    </row>
    <row r="1848" spans="2:9" s="290" customFormat="1" x14ac:dyDescent="0.25">
      <c r="B1848" s="290">
        <v>12</v>
      </c>
      <c r="C1848" s="290" t="s">
        <v>876</v>
      </c>
      <c r="D1848" s="290" t="s">
        <v>251</v>
      </c>
      <c r="E1848" s="617"/>
      <c r="F1848" s="115" t="s">
        <v>621</v>
      </c>
      <c r="G1848" s="248"/>
      <c r="H1848" s="239"/>
      <c r="I1848" s="292" t="s">
        <v>30</v>
      </c>
    </row>
    <row r="1849" spans="2:9" s="290" customFormat="1" x14ac:dyDescent="0.25">
      <c r="B1849" s="290">
        <v>12</v>
      </c>
      <c r="C1849" s="290" t="s">
        <v>876</v>
      </c>
      <c r="D1849" s="290" t="s">
        <v>251</v>
      </c>
      <c r="E1849" s="617"/>
      <c r="F1849" s="115" t="s">
        <v>628</v>
      </c>
      <c r="G1849" s="248"/>
      <c r="H1849" s="239"/>
      <c r="I1849" s="292" t="s">
        <v>30</v>
      </c>
    </row>
    <row r="1850" spans="2:9" s="290" customFormat="1" x14ac:dyDescent="0.25">
      <c r="B1850" s="290">
        <v>12</v>
      </c>
      <c r="C1850" s="290" t="s">
        <v>876</v>
      </c>
      <c r="D1850" s="290" t="s">
        <v>251</v>
      </c>
      <c r="E1850" s="617"/>
      <c r="F1850" s="115" t="s">
        <v>619</v>
      </c>
      <c r="G1850" s="248"/>
      <c r="H1850" s="239"/>
      <c r="I1850" s="292" t="s">
        <v>30</v>
      </c>
    </row>
    <row r="1851" spans="2:9" s="290" customFormat="1" x14ac:dyDescent="0.25">
      <c r="B1851" s="290">
        <v>12</v>
      </c>
      <c r="C1851" s="290" t="s">
        <v>876</v>
      </c>
      <c r="D1851" s="290" t="s">
        <v>251</v>
      </c>
      <c r="E1851" s="617"/>
      <c r="F1851" s="103" t="s">
        <v>630</v>
      </c>
      <c r="G1851" s="248"/>
      <c r="H1851" s="239"/>
      <c r="I1851" s="292" t="s">
        <v>30</v>
      </c>
    </row>
    <row r="1852" spans="2:9" s="290" customFormat="1" x14ac:dyDescent="0.25">
      <c r="B1852" s="290">
        <v>12</v>
      </c>
      <c r="C1852" s="290" t="s">
        <v>876</v>
      </c>
      <c r="D1852" s="290" t="s">
        <v>251</v>
      </c>
      <c r="E1852" s="617"/>
      <c r="F1852" s="115" t="s">
        <v>624</v>
      </c>
      <c r="G1852" s="248"/>
      <c r="H1852" s="239"/>
      <c r="I1852" s="292" t="s">
        <v>30</v>
      </c>
    </row>
    <row r="1853" spans="2:9" s="290" customFormat="1" x14ac:dyDescent="0.25">
      <c r="B1853" s="290">
        <v>12</v>
      </c>
      <c r="C1853" s="290" t="s">
        <v>876</v>
      </c>
      <c r="D1853" s="290" t="s">
        <v>251</v>
      </c>
      <c r="E1853" s="617"/>
      <c r="F1853" s="115" t="s">
        <v>618</v>
      </c>
      <c r="G1853" s="248"/>
      <c r="H1853" s="239"/>
      <c r="I1853" s="292" t="s">
        <v>30</v>
      </c>
    </row>
    <row r="1854" spans="2:9" s="290" customFormat="1" x14ac:dyDescent="0.25">
      <c r="B1854" s="290">
        <v>12</v>
      </c>
      <c r="C1854" s="290" t="s">
        <v>876</v>
      </c>
      <c r="D1854" s="290" t="s">
        <v>251</v>
      </c>
      <c r="E1854" s="617"/>
      <c r="F1854" s="115" t="s">
        <v>622</v>
      </c>
      <c r="G1854" s="248"/>
      <c r="H1854" s="239"/>
      <c r="I1854" s="292" t="s">
        <v>30</v>
      </c>
    </row>
    <row r="1855" spans="2:9" s="290" customFormat="1" x14ac:dyDescent="0.25">
      <c r="B1855" s="290">
        <v>12</v>
      </c>
      <c r="C1855" s="290" t="s">
        <v>876</v>
      </c>
      <c r="D1855" s="290" t="s">
        <v>251</v>
      </c>
      <c r="E1855" s="617"/>
      <c r="F1855" s="115" t="s">
        <v>660</v>
      </c>
      <c r="G1855" s="248"/>
      <c r="H1855" s="239"/>
      <c r="I1855" s="292" t="s">
        <v>30</v>
      </c>
    </row>
    <row r="1856" spans="2:9" s="290" customFormat="1" x14ac:dyDescent="0.25">
      <c r="B1856" s="290">
        <v>12</v>
      </c>
      <c r="C1856" s="290" t="s">
        <v>876</v>
      </c>
      <c r="D1856" s="290" t="s">
        <v>251</v>
      </c>
      <c r="E1856" s="617"/>
      <c r="F1856" s="115" t="s">
        <v>627</v>
      </c>
      <c r="G1856" s="248"/>
      <c r="H1856" s="239"/>
      <c r="I1856" s="292" t="s">
        <v>30</v>
      </c>
    </row>
    <row r="1857" spans="2:9" s="290" customFormat="1" x14ac:dyDescent="0.25">
      <c r="B1857" s="290">
        <v>12</v>
      </c>
      <c r="C1857" s="290" t="s">
        <v>876</v>
      </c>
      <c r="D1857" s="290" t="s">
        <v>251</v>
      </c>
      <c r="E1857" s="617"/>
      <c r="F1857" s="103" t="s">
        <v>631</v>
      </c>
      <c r="G1857" s="248"/>
      <c r="H1857" s="239"/>
      <c r="I1857" s="292" t="s">
        <v>30</v>
      </c>
    </row>
    <row r="1858" spans="2:9" s="290" customFormat="1" x14ac:dyDescent="0.25">
      <c r="B1858" s="290">
        <v>12</v>
      </c>
      <c r="C1858" s="290" t="s">
        <v>876</v>
      </c>
      <c r="D1858" s="290" t="s">
        <v>251</v>
      </c>
      <c r="E1858" s="617"/>
      <c r="F1858" s="115" t="s">
        <v>656</v>
      </c>
      <c r="G1858" s="248"/>
      <c r="H1858" s="239"/>
      <c r="I1858" s="292" t="s">
        <v>30</v>
      </c>
    </row>
    <row r="1859" spans="2:9" s="290" customFormat="1" x14ac:dyDescent="0.25">
      <c r="B1859" s="290">
        <v>12</v>
      </c>
      <c r="C1859" s="290" t="s">
        <v>876</v>
      </c>
      <c r="D1859" s="290" t="s">
        <v>251</v>
      </c>
      <c r="E1859" s="617"/>
      <c r="F1859" s="115" t="s">
        <v>620</v>
      </c>
      <c r="G1859" s="248"/>
      <c r="H1859" s="239"/>
      <c r="I1859" s="292" t="s">
        <v>30</v>
      </c>
    </row>
    <row r="1860" spans="2:9" s="290" customFormat="1" x14ac:dyDescent="0.25">
      <c r="B1860" s="290">
        <v>12</v>
      </c>
      <c r="C1860" s="290" t="s">
        <v>876</v>
      </c>
      <c r="D1860" s="290" t="s">
        <v>251</v>
      </c>
      <c r="E1860" s="617"/>
      <c r="F1860" s="115" t="s">
        <v>626</v>
      </c>
      <c r="G1860" s="248"/>
      <c r="H1860" s="239"/>
      <c r="I1860" s="292" t="s">
        <v>30</v>
      </c>
    </row>
    <row r="1861" spans="2:9" s="290" customFormat="1" x14ac:dyDescent="0.25">
      <c r="B1861" s="290">
        <v>12</v>
      </c>
      <c r="C1861" s="290" t="s">
        <v>876</v>
      </c>
      <c r="D1861" s="290" t="s">
        <v>251</v>
      </c>
      <c r="E1861" s="617"/>
      <c r="F1861" s="115" t="s">
        <v>661</v>
      </c>
      <c r="G1861" s="248"/>
      <c r="H1861" s="239"/>
      <c r="I1861" s="292" t="s">
        <v>30</v>
      </c>
    </row>
    <row r="1862" spans="2:9" s="290" customFormat="1" x14ac:dyDescent="0.25">
      <c r="B1862" s="290">
        <v>12</v>
      </c>
      <c r="C1862" s="290" t="s">
        <v>876</v>
      </c>
      <c r="D1862" s="290" t="s">
        <v>251</v>
      </c>
      <c r="E1862" s="617"/>
      <c r="F1862" s="115" t="s">
        <v>222</v>
      </c>
      <c r="G1862" s="248"/>
      <c r="H1862" s="239"/>
      <c r="I1862" s="292" t="s">
        <v>30</v>
      </c>
    </row>
    <row r="1863" spans="2:9" s="290" customFormat="1" x14ac:dyDescent="0.25">
      <c r="B1863" s="290">
        <v>12</v>
      </c>
      <c r="C1863" s="290" t="s">
        <v>876</v>
      </c>
      <c r="D1863" s="290" t="s">
        <v>251</v>
      </c>
      <c r="E1863" s="617"/>
      <c r="F1863" s="115" t="s">
        <v>625</v>
      </c>
      <c r="G1863" s="248"/>
      <c r="H1863" s="239"/>
      <c r="I1863" s="292" t="s">
        <v>30</v>
      </c>
    </row>
    <row r="1864" spans="2:9" s="290" customFormat="1" x14ac:dyDescent="0.25">
      <c r="B1864" s="290">
        <v>12</v>
      </c>
      <c r="C1864" s="290" t="s">
        <v>876</v>
      </c>
      <c r="D1864" s="290" t="s">
        <v>251</v>
      </c>
      <c r="E1864" s="617"/>
      <c r="F1864" s="103" t="s">
        <v>632</v>
      </c>
      <c r="G1864" s="248"/>
      <c r="H1864" s="239"/>
      <c r="I1864" s="292" t="s">
        <v>30</v>
      </c>
    </row>
    <row r="1865" spans="2:9" s="290" customFormat="1" x14ac:dyDescent="0.25">
      <c r="B1865" s="290">
        <v>12</v>
      </c>
      <c r="C1865" s="290" t="s">
        <v>876</v>
      </c>
      <c r="D1865" s="290" t="s">
        <v>251</v>
      </c>
      <c r="E1865" s="617"/>
      <c r="F1865" s="116">
        <f>'12'!B39</f>
        <v>0</v>
      </c>
      <c r="G1865" s="248"/>
      <c r="H1865" s="239"/>
      <c r="I1865" s="292" t="s">
        <v>30</v>
      </c>
    </row>
    <row r="1866" spans="2:9" s="290" customFormat="1" x14ac:dyDescent="0.25">
      <c r="B1866" s="290">
        <v>12</v>
      </c>
      <c r="C1866" s="290" t="s">
        <v>876</v>
      </c>
      <c r="D1866" s="290" t="s">
        <v>251</v>
      </c>
      <c r="E1866" s="617"/>
      <c r="F1866" s="116">
        <f>'12'!B40</f>
        <v>0</v>
      </c>
      <c r="G1866" s="248"/>
      <c r="H1866" s="239"/>
      <c r="I1866" s="292" t="s">
        <v>30</v>
      </c>
    </row>
    <row r="1867" spans="2:9" s="290" customFormat="1" x14ac:dyDescent="0.25">
      <c r="B1867" s="290">
        <v>12</v>
      </c>
      <c r="C1867" s="290" t="s">
        <v>876</v>
      </c>
      <c r="D1867" s="290" t="s">
        <v>251</v>
      </c>
      <c r="E1867" s="617"/>
      <c r="F1867" s="116">
        <f>'12'!B41</f>
        <v>0</v>
      </c>
      <c r="G1867" s="248"/>
      <c r="H1867" s="239"/>
      <c r="I1867" s="292" t="s">
        <v>30</v>
      </c>
    </row>
    <row r="1868" spans="2:9" s="290" customFormat="1" x14ac:dyDescent="0.25">
      <c r="B1868" s="290">
        <v>12</v>
      </c>
      <c r="C1868" s="290" t="s">
        <v>876</v>
      </c>
      <c r="D1868" s="290" t="s">
        <v>251</v>
      </c>
      <c r="E1868" s="617"/>
      <c r="F1868" s="116">
        <f>'12'!B42</f>
        <v>0</v>
      </c>
      <c r="G1868" s="248"/>
      <c r="H1868" s="239"/>
      <c r="I1868" s="292" t="s">
        <v>30</v>
      </c>
    </row>
    <row r="1869" spans="2:9" s="290" customFormat="1" x14ac:dyDescent="0.25">
      <c r="B1869" s="290">
        <v>12</v>
      </c>
      <c r="C1869" s="290" t="s">
        <v>876</v>
      </c>
      <c r="D1869" s="290" t="s">
        <v>251</v>
      </c>
      <c r="E1869" s="617"/>
      <c r="F1869" s="116">
        <f>'12'!B43</f>
        <v>0</v>
      </c>
      <c r="G1869" s="248"/>
      <c r="H1869" s="239"/>
      <c r="I1869" s="292" t="s">
        <v>30</v>
      </c>
    </row>
    <row r="1870" spans="2:9" s="290" customFormat="1" x14ac:dyDescent="0.25">
      <c r="B1870" s="290">
        <v>12</v>
      </c>
      <c r="C1870" s="290" t="s">
        <v>876</v>
      </c>
      <c r="D1870" s="290" t="s">
        <v>251</v>
      </c>
      <c r="E1870" s="617"/>
      <c r="F1870" s="116">
        <f>'12'!B44</f>
        <v>0</v>
      </c>
      <c r="G1870" s="248"/>
      <c r="H1870" s="239"/>
      <c r="I1870" s="292" t="s">
        <v>30</v>
      </c>
    </row>
    <row r="1871" spans="2:9" s="290" customFormat="1" x14ac:dyDescent="0.25">
      <c r="B1871" s="290">
        <v>12</v>
      </c>
      <c r="C1871" s="290" t="s">
        <v>876</v>
      </c>
      <c r="D1871" s="290" t="s">
        <v>251</v>
      </c>
      <c r="E1871" s="617"/>
      <c r="F1871" s="116">
        <f>'12'!B45</f>
        <v>0</v>
      </c>
      <c r="G1871" s="248"/>
      <c r="H1871" s="239"/>
      <c r="I1871" s="292" t="s">
        <v>30</v>
      </c>
    </row>
    <row r="1872" spans="2:9" s="290" customFormat="1" x14ac:dyDescent="0.25">
      <c r="B1872" s="290">
        <v>12</v>
      </c>
      <c r="C1872" s="290" t="s">
        <v>876</v>
      </c>
      <c r="D1872" s="290" t="s">
        <v>251</v>
      </c>
      <c r="E1872" s="617"/>
      <c r="F1872" s="116">
        <f>'12'!B46</f>
        <v>0</v>
      </c>
      <c r="G1872" s="248"/>
      <c r="H1872" s="239"/>
      <c r="I1872" s="292" t="s">
        <v>30</v>
      </c>
    </row>
    <row r="1873" spans="2:9" s="290" customFormat="1" x14ac:dyDescent="0.25">
      <c r="B1873" s="290">
        <v>12</v>
      </c>
      <c r="C1873" s="290" t="s">
        <v>876</v>
      </c>
      <c r="D1873" s="290" t="s">
        <v>251</v>
      </c>
      <c r="E1873" s="617"/>
      <c r="F1873" s="116">
        <f>'12'!B47</f>
        <v>0</v>
      </c>
      <c r="G1873" s="248"/>
      <c r="H1873" s="239"/>
      <c r="I1873" s="292" t="s">
        <v>30</v>
      </c>
    </row>
    <row r="1874" spans="2:9" s="290" customFormat="1" x14ac:dyDescent="0.25">
      <c r="B1874" s="290">
        <v>12</v>
      </c>
      <c r="C1874" s="290" t="s">
        <v>876</v>
      </c>
      <c r="D1874" s="290" t="s">
        <v>251</v>
      </c>
      <c r="E1874" s="617"/>
      <c r="F1874" s="116">
        <f>'12'!B48</f>
        <v>0</v>
      </c>
      <c r="G1874" s="248"/>
      <c r="H1874" s="239"/>
      <c r="I1874" s="292" t="s">
        <v>30</v>
      </c>
    </row>
    <row r="1875" spans="2:9" s="290" customFormat="1" x14ac:dyDescent="0.25">
      <c r="B1875" s="290">
        <v>12</v>
      </c>
      <c r="C1875" s="290" t="s">
        <v>876</v>
      </c>
      <c r="D1875" s="290" t="s">
        <v>251</v>
      </c>
      <c r="E1875" s="617"/>
      <c r="F1875" s="116">
        <f>'12'!B49</f>
        <v>0</v>
      </c>
      <c r="G1875" s="248"/>
      <c r="H1875" s="239"/>
      <c r="I1875" s="292" t="s">
        <v>30</v>
      </c>
    </row>
    <row r="1876" spans="2:9" s="290" customFormat="1" x14ac:dyDescent="0.25">
      <c r="B1876" s="290">
        <v>12</v>
      </c>
      <c r="C1876" s="290" t="s">
        <v>876</v>
      </c>
      <c r="D1876" s="290" t="s">
        <v>251</v>
      </c>
      <c r="E1876" s="617"/>
      <c r="F1876" s="116">
        <f>'12'!B50</f>
        <v>0</v>
      </c>
      <c r="G1876" s="248"/>
      <c r="H1876" s="239"/>
      <c r="I1876" s="292" t="s">
        <v>30</v>
      </c>
    </row>
    <row r="1877" spans="2:9" s="290" customFormat="1" x14ac:dyDescent="0.25">
      <c r="B1877" s="290">
        <v>12</v>
      </c>
      <c r="C1877" s="290" t="s">
        <v>876</v>
      </c>
      <c r="D1877" s="290" t="s">
        <v>251</v>
      </c>
      <c r="E1877" s="617"/>
      <c r="F1877" s="116">
        <f>'12'!B51</f>
        <v>0</v>
      </c>
      <c r="G1877" s="248"/>
      <c r="H1877" s="239"/>
      <c r="I1877" s="292" t="s">
        <v>30</v>
      </c>
    </row>
    <row r="1878" spans="2:9" s="290" customFormat="1" x14ac:dyDescent="0.25">
      <c r="B1878" s="290">
        <v>12</v>
      </c>
      <c r="C1878" s="290" t="s">
        <v>876</v>
      </c>
      <c r="D1878" s="290" t="s">
        <v>251</v>
      </c>
      <c r="E1878" s="617"/>
      <c r="F1878" s="116">
        <f>'12'!B52</f>
        <v>0</v>
      </c>
      <c r="G1878" s="248"/>
      <c r="H1878" s="239"/>
      <c r="I1878" s="292" t="s">
        <v>30</v>
      </c>
    </row>
    <row r="1879" spans="2:9" s="290" customFormat="1" x14ac:dyDescent="0.25">
      <c r="B1879" s="290">
        <v>12</v>
      </c>
      <c r="C1879" s="290" t="s">
        <v>876</v>
      </c>
      <c r="D1879" s="290" t="s">
        <v>251</v>
      </c>
      <c r="E1879" s="617"/>
      <c r="F1879" s="116">
        <f>'12'!B53</f>
        <v>0</v>
      </c>
      <c r="G1879" s="248"/>
      <c r="H1879" s="239"/>
      <c r="I1879" s="292" t="s">
        <v>30</v>
      </c>
    </row>
    <row r="1880" spans="2:9" s="290" customFormat="1" x14ac:dyDescent="0.25">
      <c r="B1880" s="290">
        <v>12</v>
      </c>
      <c r="C1880" s="290" t="s">
        <v>876</v>
      </c>
      <c r="D1880" s="290" t="s">
        <v>251</v>
      </c>
      <c r="E1880" s="617"/>
      <c r="F1880" s="116">
        <f>'12'!B54</f>
        <v>0</v>
      </c>
      <c r="G1880" s="248"/>
      <c r="H1880" s="239"/>
      <c r="I1880" s="292" t="s">
        <v>30</v>
      </c>
    </row>
    <row r="1881" spans="2:9" s="290" customFormat="1" x14ac:dyDescent="0.25">
      <c r="B1881" s="290">
        <v>12</v>
      </c>
      <c r="C1881" s="290" t="s">
        <v>876</v>
      </c>
      <c r="D1881" s="290" t="s">
        <v>251</v>
      </c>
      <c r="E1881" s="617"/>
      <c r="F1881" s="116">
        <f>'12'!B55</f>
        <v>0</v>
      </c>
      <c r="G1881" s="248"/>
      <c r="H1881" s="239"/>
      <c r="I1881" s="292" t="s">
        <v>30</v>
      </c>
    </row>
    <row r="1882" spans="2:9" s="290" customFormat="1" x14ac:dyDescent="0.25">
      <c r="B1882" s="290">
        <v>12</v>
      </c>
      <c r="C1882" s="290" t="s">
        <v>876</v>
      </c>
      <c r="D1882" s="290" t="s">
        <v>251</v>
      </c>
      <c r="E1882" s="617"/>
      <c r="F1882" s="116">
        <f>'12'!B56</f>
        <v>0</v>
      </c>
      <c r="G1882" s="248"/>
      <c r="H1882" s="239"/>
      <c r="I1882" s="292" t="s">
        <v>30</v>
      </c>
    </row>
    <row r="1883" spans="2:9" s="290" customFormat="1" x14ac:dyDescent="0.25">
      <c r="B1883" s="290">
        <v>12</v>
      </c>
      <c r="C1883" s="290" t="s">
        <v>876</v>
      </c>
      <c r="D1883" s="290" t="s">
        <v>251</v>
      </c>
      <c r="E1883" s="617"/>
      <c r="F1883" s="116">
        <f>'12'!B57</f>
        <v>0</v>
      </c>
      <c r="G1883" s="248"/>
      <c r="H1883" s="239"/>
      <c r="I1883" s="292" t="s">
        <v>30</v>
      </c>
    </row>
    <row r="1884" spans="2:9" s="290" customFormat="1" x14ac:dyDescent="0.25">
      <c r="B1884" s="290">
        <v>12</v>
      </c>
      <c r="C1884" s="290" t="s">
        <v>876</v>
      </c>
      <c r="D1884" s="290" t="s">
        <v>251</v>
      </c>
      <c r="E1884" s="617"/>
      <c r="F1884" s="116">
        <f>'12'!B58</f>
        <v>0</v>
      </c>
      <c r="G1884" s="248"/>
      <c r="H1884" s="239"/>
      <c r="I1884" s="292" t="s">
        <v>30</v>
      </c>
    </row>
    <row r="1885" spans="2:9" s="290" customFormat="1" x14ac:dyDescent="0.25">
      <c r="B1885" s="290">
        <v>12</v>
      </c>
      <c r="C1885" s="290" t="s">
        <v>876</v>
      </c>
      <c r="D1885" s="290" t="s">
        <v>754</v>
      </c>
      <c r="E1885" s="617"/>
      <c r="F1885" s="103" t="s">
        <v>629</v>
      </c>
      <c r="G1885" s="248"/>
      <c r="H1885" s="239"/>
      <c r="I1885" s="292" t="s">
        <v>30</v>
      </c>
    </row>
    <row r="1886" spans="2:9" s="290" customFormat="1" x14ac:dyDescent="0.25">
      <c r="B1886" s="290">
        <v>12</v>
      </c>
      <c r="C1886" s="290" t="s">
        <v>876</v>
      </c>
      <c r="D1886" s="290" t="s">
        <v>754</v>
      </c>
      <c r="E1886" s="617"/>
      <c r="F1886" s="115" t="s">
        <v>617</v>
      </c>
      <c r="G1886" s="248"/>
      <c r="H1886" s="239"/>
      <c r="I1886" s="292" t="s">
        <v>30</v>
      </c>
    </row>
    <row r="1887" spans="2:9" s="290" customFormat="1" x14ac:dyDescent="0.25">
      <c r="B1887" s="290">
        <v>12</v>
      </c>
      <c r="C1887" s="290" t="s">
        <v>876</v>
      </c>
      <c r="D1887" s="290" t="s">
        <v>754</v>
      </c>
      <c r="E1887" s="617"/>
      <c r="F1887" s="115" t="s">
        <v>621</v>
      </c>
      <c r="G1887" s="248"/>
      <c r="H1887" s="239"/>
      <c r="I1887" s="292" t="s">
        <v>30</v>
      </c>
    </row>
    <row r="1888" spans="2:9" s="290" customFormat="1" x14ac:dyDescent="0.25">
      <c r="B1888" s="290">
        <v>12</v>
      </c>
      <c r="C1888" s="290" t="s">
        <v>876</v>
      </c>
      <c r="D1888" s="290" t="s">
        <v>754</v>
      </c>
      <c r="E1888" s="617"/>
      <c r="F1888" s="115" t="s">
        <v>628</v>
      </c>
      <c r="G1888" s="248"/>
      <c r="H1888" s="239"/>
      <c r="I1888" s="292" t="s">
        <v>30</v>
      </c>
    </row>
    <row r="1889" spans="2:9" s="290" customFormat="1" x14ac:dyDescent="0.25">
      <c r="B1889" s="290">
        <v>12</v>
      </c>
      <c r="C1889" s="290" t="s">
        <v>876</v>
      </c>
      <c r="D1889" s="290" t="s">
        <v>754</v>
      </c>
      <c r="E1889" s="617"/>
      <c r="F1889" s="115" t="s">
        <v>619</v>
      </c>
      <c r="G1889" s="248"/>
      <c r="H1889" s="239"/>
      <c r="I1889" s="292" t="s">
        <v>30</v>
      </c>
    </row>
    <row r="1890" spans="2:9" s="290" customFormat="1" x14ac:dyDescent="0.25">
      <c r="B1890" s="290">
        <v>12</v>
      </c>
      <c r="C1890" s="290" t="s">
        <v>876</v>
      </c>
      <c r="D1890" s="290" t="s">
        <v>754</v>
      </c>
      <c r="E1890" s="617"/>
      <c r="F1890" s="103" t="s">
        <v>630</v>
      </c>
      <c r="G1890" s="248"/>
      <c r="H1890" s="239"/>
      <c r="I1890" s="292" t="s">
        <v>30</v>
      </c>
    </row>
    <row r="1891" spans="2:9" s="290" customFormat="1" x14ac:dyDescent="0.25">
      <c r="B1891" s="290">
        <v>12</v>
      </c>
      <c r="C1891" s="290" t="s">
        <v>876</v>
      </c>
      <c r="D1891" s="290" t="s">
        <v>754</v>
      </c>
      <c r="E1891" s="617"/>
      <c r="F1891" s="115" t="s">
        <v>624</v>
      </c>
      <c r="G1891" s="248"/>
      <c r="H1891" s="239"/>
      <c r="I1891" s="292" t="s">
        <v>30</v>
      </c>
    </row>
    <row r="1892" spans="2:9" s="290" customFormat="1" x14ac:dyDescent="0.25">
      <c r="B1892" s="290">
        <v>12</v>
      </c>
      <c r="C1892" s="290" t="s">
        <v>876</v>
      </c>
      <c r="D1892" s="290" t="s">
        <v>754</v>
      </c>
      <c r="E1892" s="617"/>
      <c r="F1892" s="115" t="s">
        <v>618</v>
      </c>
      <c r="G1892" s="248"/>
      <c r="H1892" s="239"/>
      <c r="I1892" s="292" t="s">
        <v>30</v>
      </c>
    </row>
    <row r="1893" spans="2:9" s="290" customFormat="1" x14ac:dyDescent="0.25">
      <c r="B1893" s="290">
        <v>12</v>
      </c>
      <c r="C1893" s="290" t="s">
        <v>876</v>
      </c>
      <c r="D1893" s="290" t="s">
        <v>754</v>
      </c>
      <c r="E1893" s="617"/>
      <c r="F1893" s="115" t="s">
        <v>622</v>
      </c>
      <c r="G1893" s="248"/>
      <c r="H1893" s="239"/>
      <c r="I1893" s="292" t="s">
        <v>30</v>
      </c>
    </row>
    <row r="1894" spans="2:9" s="290" customFormat="1" x14ac:dyDescent="0.25">
      <c r="B1894" s="290">
        <v>12</v>
      </c>
      <c r="C1894" s="290" t="s">
        <v>876</v>
      </c>
      <c r="D1894" s="290" t="s">
        <v>754</v>
      </c>
      <c r="E1894" s="617"/>
      <c r="F1894" s="115" t="s">
        <v>660</v>
      </c>
      <c r="G1894" s="248"/>
      <c r="H1894" s="239"/>
      <c r="I1894" s="292" t="s">
        <v>30</v>
      </c>
    </row>
    <row r="1895" spans="2:9" s="290" customFormat="1" x14ac:dyDescent="0.25">
      <c r="B1895" s="290">
        <v>12</v>
      </c>
      <c r="C1895" s="290" t="s">
        <v>876</v>
      </c>
      <c r="D1895" s="290" t="s">
        <v>754</v>
      </c>
      <c r="E1895" s="617"/>
      <c r="F1895" s="115" t="s">
        <v>627</v>
      </c>
      <c r="G1895" s="248"/>
      <c r="H1895" s="239"/>
      <c r="I1895" s="292" t="s">
        <v>30</v>
      </c>
    </row>
    <row r="1896" spans="2:9" s="290" customFormat="1" x14ac:dyDescent="0.25">
      <c r="B1896" s="290">
        <v>12</v>
      </c>
      <c r="C1896" s="290" t="s">
        <v>876</v>
      </c>
      <c r="D1896" s="290" t="s">
        <v>754</v>
      </c>
      <c r="E1896" s="617"/>
      <c r="F1896" s="103" t="s">
        <v>631</v>
      </c>
      <c r="G1896" s="248"/>
      <c r="H1896" s="239"/>
      <c r="I1896" s="292" t="s">
        <v>30</v>
      </c>
    </row>
    <row r="1897" spans="2:9" s="290" customFormat="1" x14ac:dyDescent="0.25">
      <c r="B1897" s="290">
        <v>12</v>
      </c>
      <c r="C1897" s="290" t="s">
        <v>876</v>
      </c>
      <c r="D1897" s="290" t="s">
        <v>754</v>
      </c>
      <c r="E1897" s="617"/>
      <c r="F1897" s="115" t="s">
        <v>656</v>
      </c>
      <c r="G1897" s="248"/>
      <c r="H1897" s="239"/>
      <c r="I1897" s="292" t="s">
        <v>30</v>
      </c>
    </row>
    <row r="1898" spans="2:9" s="290" customFormat="1" x14ac:dyDescent="0.25">
      <c r="B1898" s="290">
        <v>12</v>
      </c>
      <c r="C1898" s="290" t="s">
        <v>876</v>
      </c>
      <c r="D1898" s="290" t="s">
        <v>754</v>
      </c>
      <c r="E1898" s="617"/>
      <c r="F1898" s="115" t="s">
        <v>620</v>
      </c>
      <c r="G1898" s="248"/>
      <c r="H1898" s="239"/>
      <c r="I1898" s="292" t="s">
        <v>30</v>
      </c>
    </row>
    <row r="1899" spans="2:9" s="290" customFormat="1" x14ac:dyDescent="0.25">
      <c r="B1899" s="290">
        <v>12</v>
      </c>
      <c r="C1899" s="290" t="s">
        <v>876</v>
      </c>
      <c r="D1899" s="290" t="s">
        <v>754</v>
      </c>
      <c r="E1899" s="617"/>
      <c r="F1899" s="115" t="s">
        <v>626</v>
      </c>
      <c r="G1899" s="248"/>
      <c r="H1899" s="239"/>
      <c r="I1899" s="292" t="s">
        <v>30</v>
      </c>
    </row>
    <row r="1900" spans="2:9" s="290" customFormat="1" x14ac:dyDescent="0.25">
      <c r="B1900" s="290">
        <v>12</v>
      </c>
      <c r="C1900" s="290" t="s">
        <v>876</v>
      </c>
      <c r="D1900" s="290" t="s">
        <v>754</v>
      </c>
      <c r="E1900" s="617"/>
      <c r="F1900" s="115" t="s">
        <v>661</v>
      </c>
      <c r="G1900" s="248"/>
      <c r="H1900" s="239"/>
      <c r="I1900" s="292" t="s">
        <v>30</v>
      </c>
    </row>
    <row r="1901" spans="2:9" s="290" customFormat="1" x14ac:dyDescent="0.25">
      <c r="B1901" s="290">
        <v>12</v>
      </c>
      <c r="C1901" s="290" t="s">
        <v>876</v>
      </c>
      <c r="D1901" s="290" t="s">
        <v>754</v>
      </c>
      <c r="E1901" s="617"/>
      <c r="F1901" s="115" t="s">
        <v>222</v>
      </c>
      <c r="G1901" s="248"/>
      <c r="H1901" s="239"/>
      <c r="I1901" s="292" t="s">
        <v>30</v>
      </c>
    </row>
    <row r="1902" spans="2:9" s="290" customFormat="1" x14ac:dyDescent="0.25">
      <c r="B1902" s="290">
        <v>12</v>
      </c>
      <c r="C1902" s="290" t="s">
        <v>876</v>
      </c>
      <c r="D1902" s="290" t="s">
        <v>754</v>
      </c>
      <c r="E1902" s="617"/>
      <c r="F1902" s="115" t="s">
        <v>625</v>
      </c>
      <c r="G1902" s="248"/>
      <c r="H1902" s="239"/>
      <c r="I1902" s="292" t="s">
        <v>30</v>
      </c>
    </row>
    <row r="1903" spans="2:9" s="290" customFormat="1" x14ac:dyDescent="0.25">
      <c r="B1903" s="290">
        <v>12</v>
      </c>
      <c r="C1903" s="290" t="s">
        <v>876</v>
      </c>
      <c r="D1903" s="290" t="s">
        <v>754</v>
      </c>
      <c r="E1903" s="617"/>
      <c r="F1903" s="103" t="s">
        <v>632</v>
      </c>
      <c r="G1903" s="248"/>
      <c r="H1903" s="239"/>
      <c r="I1903" s="292" t="s">
        <v>30</v>
      </c>
    </row>
    <row r="1904" spans="2:9" s="290" customFormat="1" x14ac:dyDescent="0.25">
      <c r="B1904" s="290">
        <v>12</v>
      </c>
      <c r="C1904" s="290" t="s">
        <v>876</v>
      </c>
      <c r="D1904" s="290" t="s">
        <v>754</v>
      </c>
      <c r="E1904" s="617"/>
      <c r="F1904" s="116">
        <f>'12'!B39</f>
        <v>0</v>
      </c>
      <c r="G1904" s="248"/>
      <c r="H1904" s="239"/>
      <c r="I1904" s="292" t="s">
        <v>30</v>
      </c>
    </row>
    <row r="1905" spans="2:9" s="290" customFormat="1" x14ac:dyDescent="0.25">
      <c r="B1905" s="290">
        <v>12</v>
      </c>
      <c r="C1905" s="290" t="s">
        <v>876</v>
      </c>
      <c r="D1905" s="290" t="s">
        <v>754</v>
      </c>
      <c r="E1905" s="617"/>
      <c r="F1905" s="116">
        <f>'12'!B40</f>
        <v>0</v>
      </c>
      <c r="G1905" s="248"/>
      <c r="H1905" s="239"/>
      <c r="I1905" s="292" t="s">
        <v>30</v>
      </c>
    </row>
    <row r="1906" spans="2:9" s="290" customFormat="1" x14ac:dyDescent="0.25">
      <c r="B1906" s="290">
        <v>12</v>
      </c>
      <c r="C1906" s="290" t="s">
        <v>876</v>
      </c>
      <c r="D1906" s="290" t="s">
        <v>754</v>
      </c>
      <c r="E1906" s="617"/>
      <c r="F1906" s="116">
        <f>'12'!B41</f>
        <v>0</v>
      </c>
      <c r="G1906" s="248"/>
      <c r="H1906" s="239"/>
      <c r="I1906" s="292" t="s">
        <v>30</v>
      </c>
    </row>
    <row r="1907" spans="2:9" s="290" customFormat="1" x14ac:dyDescent="0.25">
      <c r="B1907" s="290">
        <v>12</v>
      </c>
      <c r="C1907" s="290" t="s">
        <v>876</v>
      </c>
      <c r="D1907" s="290" t="s">
        <v>754</v>
      </c>
      <c r="E1907" s="617"/>
      <c r="F1907" s="116">
        <f>'12'!B42</f>
        <v>0</v>
      </c>
      <c r="G1907" s="248"/>
      <c r="H1907" s="239"/>
      <c r="I1907" s="292" t="s">
        <v>30</v>
      </c>
    </row>
    <row r="1908" spans="2:9" s="290" customFormat="1" x14ac:dyDescent="0.25">
      <c r="B1908" s="290">
        <v>12</v>
      </c>
      <c r="C1908" s="290" t="s">
        <v>876</v>
      </c>
      <c r="D1908" s="290" t="s">
        <v>754</v>
      </c>
      <c r="E1908" s="617"/>
      <c r="F1908" s="116">
        <f>'12'!B43</f>
        <v>0</v>
      </c>
      <c r="G1908" s="248"/>
      <c r="H1908" s="239"/>
      <c r="I1908" s="292" t="s">
        <v>30</v>
      </c>
    </row>
    <row r="1909" spans="2:9" s="290" customFormat="1" x14ac:dyDescent="0.25">
      <c r="B1909" s="290">
        <v>12</v>
      </c>
      <c r="C1909" s="290" t="s">
        <v>876</v>
      </c>
      <c r="D1909" s="290" t="s">
        <v>754</v>
      </c>
      <c r="E1909" s="617"/>
      <c r="F1909" s="116">
        <f>'12'!B44</f>
        <v>0</v>
      </c>
      <c r="G1909" s="248"/>
      <c r="H1909" s="239"/>
      <c r="I1909" s="292" t="s">
        <v>30</v>
      </c>
    </row>
    <row r="1910" spans="2:9" s="290" customFormat="1" x14ac:dyDescent="0.25">
      <c r="B1910" s="290">
        <v>12</v>
      </c>
      <c r="C1910" s="290" t="s">
        <v>876</v>
      </c>
      <c r="D1910" s="290" t="s">
        <v>754</v>
      </c>
      <c r="E1910" s="617"/>
      <c r="F1910" s="116">
        <f>'12'!B45</f>
        <v>0</v>
      </c>
      <c r="G1910" s="248"/>
      <c r="H1910" s="239"/>
      <c r="I1910" s="292" t="s">
        <v>30</v>
      </c>
    </row>
    <row r="1911" spans="2:9" s="290" customFormat="1" x14ac:dyDescent="0.25">
      <c r="B1911" s="290">
        <v>12</v>
      </c>
      <c r="C1911" s="290" t="s">
        <v>876</v>
      </c>
      <c r="D1911" s="290" t="s">
        <v>754</v>
      </c>
      <c r="E1911" s="617"/>
      <c r="F1911" s="116">
        <f>'12'!B46</f>
        <v>0</v>
      </c>
      <c r="G1911" s="248"/>
      <c r="H1911" s="239"/>
      <c r="I1911" s="292" t="s">
        <v>30</v>
      </c>
    </row>
    <row r="1912" spans="2:9" s="290" customFormat="1" x14ac:dyDescent="0.25">
      <c r="B1912" s="290">
        <v>12</v>
      </c>
      <c r="C1912" s="290" t="s">
        <v>876</v>
      </c>
      <c r="D1912" s="290" t="s">
        <v>754</v>
      </c>
      <c r="E1912" s="617"/>
      <c r="F1912" s="116">
        <f>'12'!B47</f>
        <v>0</v>
      </c>
      <c r="G1912" s="248"/>
      <c r="H1912" s="239"/>
      <c r="I1912" s="292" t="s">
        <v>30</v>
      </c>
    </row>
    <row r="1913" spans="2:9" s="290" customFormat="1" x14ac:dyDescent="0.25">
      <c r="B1913" s="290">
        <v>12</v>
      </c>
      <c r="C1913" s="290" t="s">
        <v>876</v>
      </c>
      <c r="D1913" s="290" t="s">
        <v>754</v>
      </c>
      <c r="E1913" s="617"/>
      <c r="F1913" s="116">
        <f>'12'!B48</f>
        <v>0</v>
      </c>
      <c r="G1913" s="248"/>
      <c r="H1913" s="239"/>
      <c r="I1913" s="292" t="s">
        <v>30</v>
      </c>
    </row>
    <row r="1914" spans="2:9" s="290" customFormat="1" x14ac:dyDescent="0.25">
      <c r="B1914" s="290">
        <v>12</v>
      </c>
      <c r="C1914" s="290" t="s">
        <v>876</v>
      </c>
      <c r="D1914" s="290" t="s">
        <v>754</v>
      </c>
      <c r="E1914" s="617"/>
      <c r="F1914" s="116">
        <f>'12'!B49</f>
        <v>0</v>
      </c>
      <c r="G1914" s="248"/>
      <c r="H1914" s="239"/>
      <c r="I1914" s="292" t="s">
        <v>30</v>
      </c>
    </row>
    <row r="1915" spans="2:9" s="290" customFormat="1" x14ac:dyDescent="0.25">
      <c r="B1915" s="290">
        <v>12</v>
      </c>
      <c r="C1915" s="290" t="s">
        <v>876</v>
      </c>
      <c r="D1915" s="290" t="s">
        <v>754</v>
      </c>
      <c r="E1915" s="617"/>
      <c r="F1915" s="116">
        <f>'12'!B50</f>
        <v>0</v>
      </c>
      <c r="G1915" s="248"/>
      <c r="H1915" s="239"/>
      <c r="I1915" s="292" t="s">
        <v>30</v>
      </c>
    </row>
    <row r="1916" spans="2:9" s="290" customFormat="1" x14ac:dyDescent="0.25">
      <c r="B1916" s="290">
        <v>12</v>
      </c>
      <c r="C1916" s="290" t="s">
        <v>876</v>
      </c>
      <c r="D1916" s="290" t="s">
        <v>754</v>
      </c>
      <c r="E1916" s="617"/>
      <c r="F1916" s="116">
        <f>'12'!B51</f>
        <v>0</v>
      </c>
      <c r="G1916" s="248"/>
      <c r="H1916" s="239"/>
      <c r="I1916" s="292" t="s">
        <v>30</v>
      </c>
    </row>
    <row r="1917" spans="2:9" s="290" customFormat="1" x14ac:dyDescent="0.25">
      <c r="B1917" s="290">
        <v>12</v>
      </c>
      <c r="C1917" s="290" t="s">
        <v>876</v>
      </c>
      <c r="D1917" s="290" t="s">
        <v>754</v>
      </c>
      <c r="E1917" s="617"/>
      <c r="F1917" s="116">
        <f>'12'!B52</f>
        <v>0</v>
      </c>
      <c r="G1917" s="248"/>
      <c r="H1917" s="239"/>
      <c r="I1917" s="292" t="s">
        <v>30</v>
      </c>
    </row>
    <row r="1918" spans="2:9" s="290" customFormat="1" x14ac:dyDescent="0.25">
      <c r="B1918" s="290">
        <v>12</v>
      </c>
      <c r="C1918" s="290" t="s">
        <v>876</v>
      </c>
      <c r="D1918" s="290" t="s">
        <v>754</v>
      </c>
      <c r="E1918" s="617"/>
      <c r="F1918" s="116">
        <f>'12'!B53</f>
        <v>0</v>
      </c>
      <c r="G1918" s="248"/>
      <c r="H1918" s="239"/>
      <c r="I1918" s="292" t="s">
        <v>30</v>
      </c>
    </row>
    <row r="1919" spans="2:9" s="290" customFormat="1" x14ac:dyDescent="0.25">
      <c r="B1919" s="290">
        <v>12</v>
      </c>
      <c r="C1919" s="290" t="s">
        <v>876</v>
      </c>
      <c r="D1919" s="290" t="s">
        <v>754</v>
      </c>
      <c r="E1919" s="617"/>
      <c r="F1919" s="116">
        <f>'12'!B54</f>
        <v>0</v>
      </c>
      <c r="G1919" s="248"/>
      <c r="H1919" s="239"/>
      <c r="I1919" s="292" t="s">
        <v>30</v>
      </c>
    </row>
    <row r="1920" spans="2:9" s="290" customFormat="1" x14ac:dyDescent="0.25">
      <c r="B1920" s="290">
        <v>12</v>
      </c>
      <c r="C1920" s="290" t="s">
        <v>876</v>
      </c>
      <c r="D1920" s="290" t="s">
        <v>754</v>
      </c>
      <c r="E1920" s="617"/>
      <c r="F1920" s="116">
        <f>'12'!B55</f>
        <v>0</v>
      </c>
      <c r="G1920" s="248"/>
      <c r="H1920" s="239"/>
      <c r="I1920" s="292" t="s">
        <v>30</v>
      </c>
    </row>
    <row r="1921" spans="2:9" s="290" customFormat="1" x14ac:dyDescent="0.25">
      <c r="B1921" s="290">
        <v>12</v>
      </c>
      <c r="C1921" s="290" t="s">
        <v>876</v>
      </c>
      <c r="D1921" s="290" t="s">
        <v>754</v>
      </c>
      <c r="E1921" s="617"/>
      <c r="F1921" s="116">
        <f>'12'!B56</f>
        <v>0</v>
      </c>
      <c r="G1921" s="248"/>
      <c r="H1921" s="239"/>
      <c r="I1921" s="292" t="s">
        <v>30</v>
      </c>
    </row>
    <row r="1922" spans="2:9" s="290" customFormat="1" x14ac:dyDescent="0.25">
      <c r="B1922" s="290">
        <v>12</v>
      </c>
      <c r="C1922" s="290" t="s">
        <v>876</v>
      </c>
      <c r="D1922" s="290" t="s">
        <v>754</v>
      </c>
      <c r="E1922" s="617"/>
      <c r="F1922" s="116">
        <f>'12'!B57</f>
        <v>0</v>
      </c>
      <c r="G1922" s="248"/>
      <c r="H1922" s="239"/>
      <c r="I1922" s="292" t="s">
        <v>30</v>
      </c>
    </row>
    <row r="1923" spans="2:9" s="290" customFormat="1" x14ac:dyDescent="0.25">
      <c r="B1923" s="290">
        <v>12</v>
      </c>
      <c r="C1923" s="290" t="s">
        <v>876</v>
      </c>
      <c r="D1923" s="290" t="s">
        <v>754</v>
      </c>
      <c r="E1923" s="617"/>
      <c r="F1923" s="116">
        <f>'12'!B58</f>
        <v>0</v>
      </c>
      <c r="G1923" s="248"/>
      <c r="H1923" s="239"/>
      <c r="I1923" s="292" t="s">
        <v>30</v>
      </c>
    </row>
    <row r="1924" spans="2:9" s="290" customFormat="1" x14ac:dyDescent="0.25">
      <c r="B1924" s="290">
        <v>12</v>
      </c>
      <c r="C1924" s="290" t="s">
        <v>876</v>
      </c>
      <c r="D1924" s="290" t="s">
        <v>1406</v>
      </c>
      <c r="E1924" s="617"/>
      <c r="F1924" s="103" t="s">
        <v>629</v>
      </c>
      <c r="G1924" s="248"/>
      <c r="H1924" s="239"/>
      <c r="I1924" s="292" t="s">
        <v>30</v>
      </c>
    </row>
    <row r="1925" spans="2:9" s="290" customFormat="1" x14ac:dyDescent="0.25">
      <c r="B1925" s="290">
        <v>12</v>
      </c>
      <c r="C1925" s="290" t="s">
        <v>876</v>
      </c>
      <c r="D1925" s="290" t="s">
        <v>1406</v>
      </c>
      <c r="E1925" s="617"/>
      <c r="F1925" s="115" t="s">
        <v>617</v>
      </c>
      <c r="G1925" s="248"/>
      <c r="H1925" s="239"/>
      <c r="I1925" s="292" t="s">
        <v>30</v>
      </c>
    </row>
    <row r="1926" spans="2:9" s="290" customFormat="1" x14ac:dyDescent="0.25">
      <c r="B1926" s="290">
        <v>12</v>
      </c>
      <c r="C1926" s="290" t="s">
        <v>876</v>
      </c>
      <c r="D1926" s="290" t="s">
        <v>1406</v>
      </c>
      <c r="E1926" s="617"/>
      <c r="F1926" s="115" t="s">
        <v>621</v>
      </c>
      <c r="G1926" s="248"/>
      <c r="H1926" s="239"/>
      <c r="I1926" s="292" t="s">
        <v>30</v>
      </c>
    </row>
    <row r="1927" spans="2:9" s="290" customFormat="1" x14ac:dyDescent="0.25">
      <c r="B1927" s="290">
        <v>12</v>
      </c>
      <c r="C1927" s="290" t="s">
        <v>876</v>
      </c>
      <c r="D1927" s="290" t="s">
        <v>1406</v>
      </c>
      <c r="E1927" s="617"/>
      <c r="F1927" s="115" t="s">
        <v>628</v>
      </c>
      <c r="G1927" s="248"/>
      <c r="H1927" s="239"/>
      <c r="I1927" s="292" t="s">
        <v>30</v>
      </c>
    </row>
    <row r="1928" spans="2:9" s="290" customFormat="1" x14ac:dyDescent="0.25">
      <c r="B1928" s="290">
        <v>12</v>
      </c>
      <c r="C1928" s="290" t="s">
        <v>876</v>
      </c>
      <c r="D1928" s="290" t="s">
        <v>1406</v>
      </c>
      <c r="E1928" s="617"/>
      <c r="F1928" s="115" t="s">
        <v>619</v>
      </c>
      <c r="G1928" s="248"/>
      <c r="H1928" s="239"/>
      <c r="I1928" s="292" t="s">
        <v>30</v>
      </c>
    </row>
    <row r="1929" spans="2:9" s="290" customFormat="1" x14ac:dyDescent="0.25">
      <c r="B1929" s="290">
        <v>12</v>
      </c>
      <c r="C1929" s="290" t="s">
        <v>876</v>
      </c>
      <c r="D1929" s="290" t="s">
        <v>1406</v>
      </c>
      <c r="E1929" s="617"/>
      <c r="F1929" s="103" t="s">
        <v>630</v>
      </c>
      <c r="G1929" s="248"/>
      <c r="H1929" s="239"/>
      <c r="I1929" s="292" t="s">
        <v>30</v>
      </c>
    </row>
    <row r="1930" spans="2:9" s="290" customFormat="1" x14ac:dyDescent="0.25">
      <c r="B1930" s="290">
        <v>12</v>
      </c>
      <c r="C1930" s="290" t="s">
        <v>876</v>
      </c>
      <c r="D1930" s="290" t="s">
        <v>1406</v>
      </c>
      <c r="E1930" s="617"/>
      <c r="F1930" s="115" t="s">
        <v>624</v>
      </c>
      <c r="G1930" s="248"/>
      <c r="H1930" s="239"/>
      <c r="I1930" s="292" t="s">
        <v>30</v>
      </c>
    </row>
    <row r="1931" spans="2:9" s="290" customFormat="1" x14ac:dyDescent="0.25">
      <c r="B1931" s="290">
        <v>12</v>
      </c>
      <c r="C1931" s="290" t="s">
        <v>876</v>
      </c>
      <c r="D1931" s="290" t="s">
        <v>1406</v>
      </c>
      <c r="E1931" s="617"/>
      <c r="F1931" s="115" t="s">
        <v>618</v>
      </c>
      <c r="G1931" s="248"/>
      <c r="H1931" s="239"/>
      <c r="I1931" s="292" t="s">
        <v>30</v>
      </c>
    </row>
    <row r="1932" spans="2:9" s="290" customFormat="1" x14ac:dyDescent="0.25">
      <c r="B1932" s="290">
        <v>12</v>
      </c>
      <c r="C1932" s="290" t="s">
        <v>876</v>
      </c>
      <c r="D1932" s="290" t="s">
        <v>1406</v>
      </c>
      <c r="E1932" s="617"/>
      <c r="F1932" s="115" t="s">
        <v>622</v>
      </c>
      <c r="G1932" s="248"/>
      <c r="H1932" s="239"/>
      <c r="I1932" s="292" t="s">
        <v>30</v>
      </c>
    </row>
    <row r="1933" spans="2:9" s="290" customFormat="1" x14ac:dyDescent="0.25">
      <c r="B1933" s="290">
        <v>12</v>
      </c>
      <c r="C1933" s="290" t="s">
        <v>876</v>
      </c>
      <c r="D1933" s="290" t="s">
        <v>1406</v>
      </c>
      <c r="E1933" s="617"/>
      <c r="F1933" s="115" t="s">
        <v>660</v>
      </c>
      <c r="G1933" s="248"/>
      <c r="H1933" s="239"/>
      <c r="I1933" s="292" t="s">
        <v>30</v>
      </c>
    </row>
    <row r="1934" spans="2:9" s="290" customFormat="1" x14ac:dyDescent="0.25">
      <c r="B1934" s="290">
        <v>12</v>
      </c>
      <c r="C1934" s="290" t="s">
        <v>876</v>
      </c>
      <c r="D1934" s="290" t="s">
        <v>1406</v>
      </c>
      <c r="E1934" s="617"/>
      <c r="F1934" s="115" t="s">
        <v>627</v>
      </c>
      <c r="G1934" s="248"/>
      <c r="H1934" s="239"/>
      <c r="I1934" s="292" t="s">
        <v>30</v>
      </c>
    </row>
    <row r="1935" spans="2:9" s="290" customFormat="1" x14ac:dyDescent="0.25">
      <c r="B1935" s="290">
        <v>12</v>
      </c>
      <c r="C1935" s="290" t="s">
        <v>876</v>
      </c>
      <c r="D1935" s="290" t="s">
        <v>1406</v>
      </c>
      <c r="E1935" s="617"/>
      <c r="F1935" s="103" t="s">
        <v>631</v>
      </c>
      <c r="G1935" s="248"/>
      <c r="H1935" s="239"/>
      <c r="I1935" s="292" t="s">
        <v>30</v>
      </c>
    </row>
    <row r="1936" spans="2:9" s="290" customFormat="1" x14ac:dyDescent="0.25">
      <c r="B1936" s="290">
        <v>12</v>
      </c>
      <c r="C1936" s="290" t="s">
        <v>876</v>
      </c>
      <c r="D1936" s="290" t="s">
        <v>1406</v>
      </c>
      <c r="E1936" s="617"/>
      <c r="F1936" s="115" t="s">
        <v>656</v>
      </c>
      <c r="G1936" s="248"/>
      <c r="H1936" s="239"/>
      <c r="I1936" s="292" t="s">
        <v>30</v>
      </c>
    </row>
    <row r="1937" spans="2:9" s="290" customFormat="1" x14ac:dyDescent="0.25">
      <c r="B1937" s="290">
        <v>12</v>
      </c>
      <c r="C1937" s="290" t="s">
        <v>876</v>
      </c>
      <c r="D1937" s="290" t="s">
        <v>1406</v>
      </c>
      <c r="E1937" s="617"/>
      <c r="F1937" s="115" t="s">
        <v>620</v>
      </c>
      <c r="G1937" s="248"/>
      <c r="H1937" s="239"/>
      <c r="I1937" s="292" t="s">
        <v>30</v>
      </c>
    </row>
    <row r="1938" spans="2:9" s="290" customFormat="1" x14ac:dyDescent="0.25">
      <c r="B1938" s="290">
        <v>12</v>
      </c>
      <c r="C1938" s="290" t="s">
        <v>876</v>
      </c>
      <c r="D1938" s="290" t="s">
        <v>1406</v>
      </c>
      <c r="E1938" s="617"/>
      <c r="F1938" s="115" t="s">
        <v>626</v>
      </c>
      <c r="G1938" s="248"/>
      <c r="H1938" s="239"/>
      <c r="I1938" s="292" t="s">
        <v>30</v>
      </c>
    </row>
    <row r="1939" spans="2:9" s="290" customFormat="1" x14ac:dyDescent="0.25">
      <c r="B1939" s="290">
        <v>12</v>
      </c>
      <c r="C1939" s="290" t="s">
        <v>876</v>
      </c>
      <c r="D1939" s="290" t="s">
        <v>1406</v>
      </c>
      <c r="E1939" s="617"/>
      <c r="F1939" s="115" t="s">
        <v>661</v>
      </c>
      <c r="G1939" s="248"/>
      <c r="H1939" s="239"/>
      <c r="I1939" s="292" t="s">
        <v>30</v>
      </c>
    </row>
    <row r="1940" spans="2:9" s="290" customFormat="1" x14ac:dyDescent="0.25">
      <c r="B1940" s="290">
        <v>12</v>
      </c>
      <c r="C1940" s="290" t="s">
        <v>876</v>
      </c>
      <c r="D1940" s="290" t="s">
        <v>1406</v>
      </c>
      <c r="E1940" s="617"/>
      <c r="F1940" s="115" t="s">
        <v>222</v>
      </c>
      <c r="G1940" s="248"/>
      <c r="H1940" s="239"/>
      <c r="I1940" s="292" t="s">
        <v>30</v>
      </c>
    </row>
    <row r="1941" spans="2:9" s="290" customFormat="1" x14ac:dyDescent="0.25">
      <c r="B1941" s="290">
        <v>12</v>
      </c>
      <c r="C1941" s="290" t="s">
        <v>876</v>
      </c>
      <c r="D1941" s="290" t="s">
        <v>1406</v>
      </c>
      <c r="E1941" s="617"/>
      <c r="F1941" s="115" t="s">
        <v>625</v>
      </c>
      <c r="G1941" s="248"/>
      <c r="H1941" s="239"/>
      <c r="I1941" s="292" t="s">
        <v>30</v>
      </c>
    </row>
    <row r="1942" spans="2:9" s="290" customFormat="1" x14ac:dyDescent="0.25">
      <c r="B1942" s="290">
        <v>12</v>
      </c>
      <c r="C1942" s="290" t="s">
        <v>876</v>
      </c>
      <c r="D1942" s="290" t="s">
        <v>1406</v>
      </c>
      <c r="E1942" s="617"/>
      <c r="F1942" s="103" t="s">
        <v>632</v>
      </c>
      <c r="G1942" s="248"/>
      <c r="H1942" s="239"/>
      <c r="I1942" s="292" t="s">
        <v>30</v>
      </c>
    </row>
    <row r="1943" spans="2:9" s="290" customFormat="1" x14ac:dyDescent="0.25">
      <c r="B1943" s="290">
        <v>12</v>
      </c>
      <c r="C1943" s="290" t="s">
        <v>876</v>
      </c>
      <c r="D1943" s="290" t="s">
        <v>1406</v>
      </c>
      <c r="E1943" s="617"/>
      <c r="F1943" s="116">
        <f>'12'!B39</f>
        <v>0</v>
      </c>
      <c r="G1943" s="248"/>
      <c r="H1943" s="239"/>
      <c r="I1943" s="292" t="s">
        <v>30</v>
      </c>
    </row>
    <row r="1944" spans="2:9" s="290" customFormat="1" x14ac:dyDescent="0.25">
      <c r="B1944" s="290">
        <v>12</v>
      </c>
      <c r="C1944" s="290" t="s">
        <v>876</v>
      </c>
      <c r="D1944" s="290" t="s">
        <v>1406</v>
      </c>
      <c r="E1944" s="617"/>
      <c r="F1944" s="116">
        <f>'12'!B40</f>
        <v>0</v>
      </c>
      <c r="G1944" s="248"/>
      <c r="H1944" s="239"/>
      <c r="I1944" s="292" t="s">
        <v>30</v>
      </c>
    </row>
    <row r="1945" spans="2:9" s="290" customFormat="1" x14ac:dyDescent="0.25">
      <c r="B1945" s="290">
        <v>12</v>
      </c>
      <c r="C1945" s="290" t="s">
        <v>876</v>
      </c>
      <c r="D1945" s="290" t="s">
        <v>1406</v>
      </c>
      <c r="E1945" s="617"/>
      <c r="F1945" s="116">
        <f>'12'!B41</f>
        <v>0</v>
      </c>
      <c r="G1945" s="248"/>
      <c r="H1945" s="239"/>
      <c r="I1945" s="292" t="s">
        <v>30</v>
      </c>
    </row>
    <row r="1946" spans="2:9" s="290" customFormat="1" x14ac:dyDescent="0.25">
      <c r="B1946" s="290">
        <v>12</v>
      </c>
      <c r="C1946" s="290" t="s">
        <v>876</v>
      </c>
      <c r="D1946" s="290" t="s">
        <v>1406</v>
      </c>
      <c r="E1946" s="617"/>
      <c r="F1946" s="116">
        <f>'12'!B42</f>
        <v>0</v>
      </c>
      <c r="G1946" s="248"/>
      <c r="H1946" s="239"/>
      <c r="I1946" s="292" t="s">
        <v>30</v>
      </c>
    </row>
    <row r="1947" spans="2:9" s="290" customFormat="1" x14ac:dyDescent="0.25">
      <c r="B1947" s="290">
        <v>12</v>
      </c>
      <c r="C1947" s="290" t="s">
        <v>876</v>
      </c>
      <c r="D1947" s="290" t="s">
        <v>1406</v>
      </c>
      <c r="E1947" s="617"/>
      <c r="F1947" s="116">
        <f>'12'!B43</f>
        <v>0</v>
      </c>
      <c r="G1947" s="248"/>
      <c r="H1947" s="239"/>
      <c r="I1947" s="292" t="s">
        <v>30</v>
      </c>
    </row>
    <row r="1948" spans="2:9" s="290" customFormat="1" x14ac:dyDescent="0.25">
      <c r="B1948" s="290">
        <v>12</v>
      </c>
      <c r="C1948" s="290" t="s">
        <v>876</v>
      </c>
      <c r="D1948" s="290" t="s">
        <v>1406</v>
      </c>
      <c r="E1948" s="617"/>
      <c r="F1948" s="116">
        <f>'12'!B44</f>
        <v>0</v>
      </c>
      <c r="G1948" s="248"/>
      <c r="H1948" s="239"/>
      <c r="I1948" s="292" t="s">
        <v>30</v>
      </c>
    </row>
    <row r="1949" spans="2:9" s="290" customFormat="1" x14ac:dyDescent="0.25">
      <c r="B1949" s="290">
        <v>12</v>
      </c>
      <c r="C1949" s="290" t="s">
        <v>876</v>
      </c>
      <c r="D1949" s="290" t="s">
        <v>1406</v>
      </c>
      <c r="E1949" s="617"/>
      <c r="F1949" s="116">
        <f>'12'!B45</f>
        <v>0</v>
      </c>
      <c r="G1949" s="248"/>
      <c r="H1949" s="239"/>
      <c r="I1949" s="292" t="s">
        <v>30</v>
      </c>
    </row>
    <row r="1950" spans="2:9" s="290" customFormat="1" x14ac:dyDescent="0.25">
      <c r="B1950" s="290">
        <v>12</v>
      </c>
      <c r="C1950" s="290" t="s">
        <v>876</v>
      </c>
      <c r="D1950" s="290" t="s">
        <v>1406</v>
      </c>
      <c r="E1950" s="617"/>
      <c r="F1950" s="116">
        <f>'12'!B46</f>
        <v>0</v>
      </c>
      <c r="G1950" s="248"/>
      <c r="H1950" s="239"/>
      <c r="I1950" s="292" t="s">
        <v>30</v>
      </c>
    </row>
    <row r="1951" spans="2:9" s="290" customFormat="1" x14ac:dyDescent="0.25">
      <c r="B1951" s="290">
        <v>12</v>
      </c>
      <c r="C1951" s="290" t="s">
        <v>876</v>
      </c>
      <c r="D1951" s="290" t="s">
        <v>1406</v>
      </c>
      <c r="E1951" s="617"/>
      <c r="F1951" s="116">
        <f>'12'!B47</f>
        <v>0</v>
      </c>
      <c r="G1951" s="248"/>
      <c r="H1951" s="239"/>
      <c r="I1951" s="292" t="s">
        <v>30</v>
      </c>
    </row>
    <row r="1952" spans="2:9" s="290" customFormat="1" x14ac:dyDescent="0.25">
      <c r="B1952" s="290">
        <v>12</v>
      </c>
      <c r="C1952" s="290" t="s">
        <v>876</v>
      </c>
      <c r="D1952" s="290" t="s">
        <v>1406</v>
      </c>
      <c r="E1952" s="617"/>
      <c r="F1952" s="116">
        <f>'12'!B48</f>
        <v>0</v>
      </c>
      <c r="G1952" s="248"/>
      <c r="H1952" s="239"/>
      <c r="I1952" s="292" t="s">
        <v>30</v>
      </c>
    </row>
    <row r="1953" spans="1:9" s="290" customFormat="1" x14ac:dyDescent="0.25">
      <c r="B1953" s="290">
        <v>12</v>
      </c>
      <c r="C1953" s="290" t="s">
        <v>876</v>
      </c>
      <c r="D1953" s="290" t="s">
        <v>1406</v>
      </c>
      <c r="E1953" s="617"/>
      <c r="F1953" s="116">
        <f>'12'!B49</f>
        <v>0</v>
      </c>
      <c r="G1953" s="248"/>
      <c r="H1953" s="239"/>
      <c r="I1953" s="292" t="s">
        <v>30</v>
      </c>
    </row>
    <row r="1954" spans="1:9" s="290" customFormat="1" x14ac:dyDescent="0.25">
      <c r="B1954" s="290">
        <v>12</v>
      </c>
      <c r="C1954" s="290" t="s">
        <v>876</v>
      </c>
      <c r="D1954" s="290" t="s">
        <v>1406</v>
      </c>
      <c r="E1954" s="617"/>
      <c r="F1954" s="116">
        <f>'12'!B50</f>
        <v>0</v>
      </c>
      <c r="G1954" s="248"/>
      <c r="H1954" s="239"/>
      <c r="I1954" s="292" t="s">
        <v>30</v>
      </c>
    </row>
    <row r="1955" spans="1:9" s="290" customFormat="1" x14ac:dyDescent="0.25">
      <c r="B1955" s="290">
        <v>12</v>
      </c>
      <c r="C1955" s="290" t="s">
        <v>876</v>
      </c>
      <c r="D1955" s="290" t="s">
        <v>1406</v>
      </c>
      <c r="E1955" s="617"/>
      <c r="F1955" s="116">
        <f>'12'!B51</f>
        <v>0</v>
      </c>
      <c r="G1955" s="248"/>
      <c r="H1955" s="239"/>
      <c r="I1955" s="292" t="s">
        <v>30</v>
      </c>
    </row>
    <row r="1956" spans="1:9" s="290" customFormat="1" x14ac:dyDescent="0.25">
      <c r="B1956" s="290">
        <v>12</v>
      </c>
      <c r="C1956" s="290" t="s">
        <v>876</v>
      </c>
      <c r="D1956" s="290" t="s">
        <v>1406</v>
      </c>
      <c r="E1956" s="617"/>
      <c r="F1956" s="116">
        <f>'12'!B52</f>
        <v>0</v>
      </c>
      <c r="G1956" s="248"/>
      <c r="H1956" s="239"/>
      <c r="I1956" s="292" t="s">
        <v>30</v>
      </c>
    </row>
    <row r="1957" spans="1:9" s="290" customFormat="1" x14ac:dyDescent="0.25">
      <c r="B1957" s="290">
        <v>12</v>
      </c>
      <c r="C1957" s="290" t="s">
        <v>876</v>
      </c>
      <c r="D1957" s="290" t="s">
        <v>1406</v>
      </c>
      <c r="E1957" s="617"/>
      <c r="F1957" s="116">
        <f>'12'!B53</f>
        <v>0</v>
      </c>
      <c r="G1957" s="248"/>
      <c r="H1957" s="239"/>
      <c r="I1957" s="292" t="s">
        <v>30</v>
      </c>
    </row>
    <row r="1958" spans="1:9" s="290" customFormat="1" x14ac:dyDescent="0.25">
      <c r="B1958" s="290">
        <v>12</v>
      </c>
      <c r="C1958" s="290" t="s">
        <v>876</v>
      </c>
      <c r="D1958" s="290" t="s">
        <v>1406</v>
      </c>
      <c r="E1958" s="617"/>
      <c r="F1958" s="116">
        <f>'12'!B54</f>
        <v>0</v>
      </c>
      <c r="G1958" s="248"/>
      <c r="H1958" s="239"/>
      <c r="I1958" s="292" t="s">
        <v>30</v>
      </c>
    </row>
    <row r="1959" spans="1:9" s="290" customFormat="1" x14ac:dyDescent="0.25">
      <c r="B1959" s="290">
        <v>12</v>
      </c>
      <c r="C1959" s="290" t="s">
        <v>876</v>
      </c>
      <c r="D1959" s="290" t="s">
        <v>1406</v>
      </c>
      <c r="E1959" s="617"/>
      <c r="F1959" s="116">
        <f>'12'!B55</f>
        <v>0</v>
      </c>
      <c r="G1959" s="248"/>
      <c r="H1959" s="239"/>
      <c r="I1959" s="292" t="s">
        <v>30</v>
      </c>
    </row>
    <row r="1960" spans="1:9" s="290" customFormat="1" x14ac:dyDescent="0.25">
      <c r="B1960" s="290">
        <v>12</v>
      </c>
      <c r="C1960" s="290" t="s">
        <v>876</v>
      </c>
      <c r="D1960" s="290" t="s">
        <v>1406</v>
      </c>
      <c r="E1960" s="617"/>
      <c r="F1960" s="116">
        <f>'12'!B56</f>
        <v>0</v>
      </c>
      <c r="G1960" s="248"/>
      <c r="H1960" s="239"/>
      <c r="I1960" s="292" t="s">
        <v>30</v>
      </c>
    </row>
    <row r="1961" spans="1:9" s="290" customFormat="1" x14ac:dyDescent="0.25">
      <c r="B1961" s="290">
        <v>12</v>
      </c>
      <c r="C1961" s="290" t="s">
        <v>876</v>
      </c>
      <c r="D1961" s="290" t="s">
        <v>1406</v>
      </c>
      <c r="E1961" s="617"/>
      <c r="F1961" s="116">
        <f>'12'!B57</f>
        <v>0</v>
      </c>
      <c r="G1961" s="248"/>
      <c r="H1961" s="239"/>
      <c r="I1961" s="292" t="s">
        <v>30</v>
      </c>
    </row>
    <row r="1962" spans="1:9" s="290" customFormat="1" x14ac:dyDescent="0.25">
      <c r="B1962" s="290">
        <v>12</v>
      </c>
      <c r="C1962" s="290" t="s">
        <v>876</v>
      </c>
      <c r="D1962" s="290" t="s">
        <v>1406</v>
      </c>
      <c r="E1962" s="617"/>
      <c r="F1962" s="116">
        <f>'12'!B58</f>
        <v>0</v>
      </c>
      <c r="G1962" s="248"/>
      <c r="H1962" s="239"/>
      <c r="I1962" s="292" t="s">
        <v>30</v>
      </c>
    </row>
    <row r="1963" spans="1:9" x14ac:dyDescent="0.25">
      <c r="A1963" s="290"/>
      <c r="B1963">
        <v>13</v>
      </c>
      <c r="C1963" t="s">
        <v>878</v>
      </c>
      <c r="F1963" s="248" t="s">
        <v>1408</v>
      </c>
      <c r="I1963" s="292" t="s">
        <v>30</v>
      </c>
    </row>
    <row r="1964" spans="1:9" x14ac:dyDescent="0.25">
      <c r="B1964" s="290">
        <v>13</v>
      </c>
      <c r="C1964" s="290" t="s">
        <v>878</v>
      </c>
      <c r="F1964" s="248" t="s">
        <v>1408</v>
      </c>
      <c r="I1964" s="292" t="s">
        <v>30</v>
      </c>
    </row>
    <row r="1965" spans="1:9" x14ac:dyDescent="0.25">
      <c r="B1965" s="290">
        <v>13</v>
      </c>
      <c r="C1965" s="290" t="s">
        <v>878</v>
      </c>
      <c r="F1965" s="248" t="s">
        <v>1408</v>
      </c>
      <c r="I1965" s="292" t="s">
        <v>30</v>
      </c>
    </row>
    <row r="1966" spans="1:9" x14ac:dyDescent="0.25">
      <c r="B1966" s="290">
        <v>13</v>
      </c>
      <c r="C1966" s="290" t="s">
        <v>878</v>
      </c>
      <c r="F1966" s="248" t="s">
        <v>1408</v>
      </c>
      <c r="I1966" s="292" t="s">
        <v>30</v>
      </c>
    </row>
    <row r="1967" spans="1:9" x14ac:dyDescent="0.25">
      <c r="B1967" s="290">
        <v>13</v>
      </c>
      <c r="C1967" s="290" t="s">
        <v>878</v>
      </c>
      <c r="F1967" s="248" t="s">
        <v>1408</v>
      </c>
      <c r="I1967" s="292" t="s">
        <v>30</v>
      </c>
    </row>
    <row r="1968" spans="1:9" x14ac:dyDescent="0.25">
      <c r="B1968" s="290">
        <v>13</v>
      </c>
      <c r="C1968" s="290" t="s">
        <v>878</v>
      </c>
      <c r="F1968" s="248" t="s">
        <v>1408</v>
      </c>
      <c r="I1968" s="292" t="s">
        <v>30</v>
      </c>
    </row>
    <row r="1969" spans="2:9" x14ac:dyDescent="0.25">
      <c r="B1969" s="290">
        <v>13</v>
      </c>
      <c r="C1969" s="290" t="s">
        <v>878</v>
      </c>
      <c r="F1969" s="248" t="s">
        <v>1408</v>
      </c>
      <c r="I1969" s="292" t="s">
        <v>30</v>
      </c>
    </row>
    <row r="1970" spans="2:9" x14ac:dyDescent="0.25">
      <c r="B1970" s="290">
        <v>13</v>
      </c>
      <c r="C1970" s="290" t="s">
        <v>878</v>
      </c>
      <c r="F1970" s="248" t="s">
        <v>1408</v>
      </c>
      <c r="I1970" s="292" t="s">
        <v>30</v>
      </c>
    </row>
    <row r="1971" spans="2:9" x14ac:dyDescent="0.25">
      <c r="B1971" s="290">
        <v>13</v>
      </c>
      <c r="C1971" s="290" t="s">
        <v>878</v>
      </c>
      <c r="F1971" s="248" t="s">
        <v>1408</v>
      </c>
      <c r="I1971" s="292" t="s">
        <v>30</v>
      </c>
    </row>
    <row r="1972" spans="2:9" x14ac:dyDescent="0.25">
      <c r="B1972" s="290">
        <v>13</v>
      </c>
      <c r="C1972" s="290" t="s">
        <v>878</v>
      </c>
      <c r="F1972" s="248" t="s">
        <v>1408</v>
      </c>
      <c r="I1972" s="292" t="s">
        <v>30</v>
      </c>
    </row>
    <row r="1973" spans="2:9" x14ac:dyDescent="0.25">
      <c r="B1973" s="290">
        <v>13</v>
      </c>
      <c r="C1973" s="290" t="s">
        <v>878</v>
      </c>
      <c r="F1973" s="248" t="s">
        <v>1408</v>
      </c>
      <c r="I1973" s="292" t="s">
        <v>30</v>
      </c>
    </row>
    <row r="1974" spans="2:9" x14ac:dyDescent="0.25">
      <c r="B1974" s="290">
        <v>13</v>
      </c>
      <c r="C1974" s="290" t="s">
        <v>878</v>
      </c>
      <c r="F1974" s="248" t="s">
        <v>1408</v>
      </c>
      <c r="I1974" s="292" t="s">
        <v>30</v>
      </c>
    </row>
    <row r="1975" spans="2:9" x14ac:dyDescent="0.25">
      <c r="B1975" s="290">
        <v>13</v>
      </c>
      <c r="C1975" s="290" t="s">
        <v>878</v>
      </c>
      <c r="F1975" s="248" t="s">
        <v>1408</v>
      </c>
      <c r="I1975" s="292" t="s">
        <v>30</v>
      </c>
    </row>
    <row r="1976" spans="2:9" x14ac:dyDescent="0.25">
      <c r="B1976" s="290">
        <v>13</v>
      </c>
      <c r="C1976" s="290" t="s">
        <v>878</v>
      </c>
      <c r="F1976" s="248" t="s">
        <v>1408</v>
      </c>
      <c r="I1976" s="292" t="s">
        <v>30</v>
      </c>
    </row>
    <row r="1977" spans="2:9" x14ac:dyDescent="0.25">
      <c r="B1977" s="290">
        <v>13</v>
      </c>
      <c r="C1977" s="290" t="s">
        <v>878</v>
      </c>
      <c r="F1977" s="248" t="s">
        <v>1408</v>
      </c>
      <c r="I1977" s="292" t="s">
        <v>30</v>
      </c>
    </row>
    <row r="1978" spans="2:9" x14ac:dyDescent="0.25">
      <c r="B1978" s="290">
        <v>13</v>
      </c>
      <c r="C1978" s="290" t="s">
        <v>878</v>
      </c>
      <c r="F1978" s="248" t="s">
        <v>1408</v>
      </c>
      <c r="I1978" s="292" t="s">
        <v>30</v>
      </c>
    </row>
    <row r="1979" spans="2:9" x14ac:dyDescent="0.25">
      <c r="B1979" s="290">
        <v>13</v>
      </c>
      <c r="C1979" s="290" t="s">
        <v>878</v>
      </c>
      <c r="F1979" s="248" t="s">
        <v>1408</v>
      </c>
      <c r="I1979" s="292" t="s">
        <v>30</v>
      </c>
    </row>
    <row r="1980" spans="2:9" x14ac:dyDescent="0.25">
      <c r="B1980" s="290">
        <v>13</v>
      </c>
      <c r="C1980" s="290" t="s">
        <v>878</v>
      </c>
      <c r="F1980" s="248" t="s">
        <v>1408</v>
      </c>
      <c r="I1980" s="292" t="s">
        <v>30</v>
      </c>
    </row>
    <row r="1981" spans="2:9" x14ac:dyDescent="0.25">
      <c r="B1981" s="290">
        <v>13</v>
      </c>
      <c r="C1981" s="290" t="s">
        <v>878</v>
      </c>
      <c r="F1981" s="248" t="s">
        <v>1408</v>
      </c>
      <c r="I1981" s="292" t="s">
        <v>30</v>
      </c>
    </row>
    <row r="1982" spans="2:9" x14ac:dyDescent="0.25">
      <c r="B1982" s="290">
        <v>13</v>
      </c>
      <c r="C1982" s="290" t="s">
        <v>878</v>
      </c>
      <c r="F1982" s="248" t="s">
        <v>1408</v>
      </c>
      <c r="I1982" s="292" t="s">
        <v>30</v>
      </c>
    </row>
    <row r="1983" spans="2:9" x14ac:dyDescent="0.25">
      <c r="B1983" s="290">
        <v>13</v>
      </c>
      <c r="C1983" s="290" t="s">
        <v>878</v>
      </c>
      <c r="F1983" s="248" t="s">
        <v>1408</v>
      </c>
      <c r="I1983" s="292" t="s">
        <v>30</v>
      </c>
    </row>
    <row r="1984" spans="2:9" x14ac:dyDescent="0.25">
      <c r="B1984" s="290">
        <v>13</v>
      </c>
      <c r="C1984" s="290" t="s">
        <v>878</v>
      </c>
      <c r="F1984" s="248" t="s">
        <v>1408</v>
      </c>
      <c r="I1984" s="292" t="s">
        <v>30</v>
      </c>
    </row>
    <row r="1985" spans="2:9" x14ac:dyDescent="0.25">
      <c r="B1985" s="290">
        <v>13</v>
      </c>
      <c r="C1985" s="290" t="s">
        <v>878</v>
      </c>
      <c r="F1985" s="248" t="s">
        <v>1408</v>
      </c>
      <c r="I1985" s="292" t="s">
        <v>30</v>
      </c>
    </row>
    <row r="1986" spans="2:9" x14ac:dyDescent="0.25">
      <c r="B1986" s="290">
        <v>13</v>
      </c>
      <c r="C1986" s="290" t="s">
        <v>878</v>
      </c>
      <c r="F1986" s="248" t="s">
        <v>1408</v>
      </c>
      <c r="I1986" s="292" t="s">
        <v>30</v>
      </c>
    </row>
    <row r="1987" spans="2:9" x14ac:dyDescent="0.25">
      <c r="B1987" s="290">
        <v>13</v>
      </c>
      <c r="C1987" s="290" t="s">
        <v>878</v>
      </c>
      <c r="F1987" s="248" t="s">
        <v>1408</v>
      </c>
      <c r="I1987" s="292" t="s">
        <v>30</v>
      </c>
    </row>
    <row r="1988" spans="2:9" x14ac:dyDescent="0.25">
      <c r="B1988" s="290">
        <v>13</v>
      </c>
      <c r="C1988" s="290" t="s">
        <v>878</v>
      </c>
      <c r="F1988" s="248" t="s">
        <v>1408</v>
      </c>
      <c r="I1988" s="292" t="s">
        <v>30</v>
      </c>
    </row>
    <row r="1989" spans="2:9" x14ac:dyDescent="0.25">
      <c r="B1989" s="290">
        <v>13</v>
      </c>
      <c r="C1989" s="290" t="s">
        <v>878</v>
      </c>
      <c r="F1989" s="248" t="s">
        <v>1408</v>
      </c>
      <c r="I1989" s="292" t="s">
        <v>30</v>
      </c>
    </row>
    <row r="1990" spans="2:9" x14ac:dyDescent="0.25">
      <c r="B1990" s="290">
        <v>13</v>
      </c>
      <c r="C1990" s="290" t="s">
        <v>878</v>
      </c>
      <c r="F1990" s="248" t="s">
        <v>1408</v>
      </c>
      <c r="I1990" s="292" t="s">
        <v>30</v>
      </c>
    </row>
    <row r="1991" spans="2:9" x14ac:dyDescent="0.25">
      <c r="B1991" s="290">
        <v>13</v>
      </c>
      <c r="C1991" s="290" t="s">
        <v>878</v>
      </c>
      <c r="F1991" s="248" t="s">
        <v>1408</v>
      </c>
      <c r="I1991" s="292" t="s">
        <v>30</v>
      </c>
    </row>
    <row r="1992" spans="2:9" x14ac:dyDescent="0.25">
      <c r="B1992" s="290">
        <v>13</v>
      </c>
      <c r="C1992" s="290" t="s">
        <v>878</v>
      </c>
      <c r="F1992" s="248" t="s">
        <v>1408</v>
      </c>
      <c r="I1992" s="292" t="s">
        <v>30</v>
      </c>
    </row>
    <row r="1993" spans="2:9" x14ac:dyDescent="0.25">
      <c r="B1993" s="290">
        <v>13</v>
      </c>
      <c r="C1993" s="290" t="s">
        <v>878</v>
      </c>
      <c r="F1993" s="248" t="s">
        <v>1408</v>
      </c>
      <c r="I1993" s="292" t="s">
        <v>30</v>
      </c>
    </row>
    <row r="1994" spans="2:9" x14ac:dyDescent="0.25">
      <c r="B1994" s="290">
        <v>13</v>
      </c>
      <c r="C1994" s="290" t="s">
        <v>878</v>
      </c>
      <c r="F1994" s="248" t="s">
        <v>1408</v>
      </c>
      <c r="I1994" s="292" t="s">
        <v>30</v>
      </c>
    </row>
    <row r="1995" spans="2:9" x14ac:dyDescent="0.25">
      <c r="B1995" s="290">
        <v>13</v>
      </c>
      <c r="C1995" s="290" t="s">
        <v>878</v>
      </c>
      <c r="F1995" s="248" t="s">
        <v>1408</v>
      </c>
      <c r="I1995" s="292" t="s">
        <v>30</v>
      </c>
    </row>
    <row r="1996" spans="2:9" x14ac:dyDescent="0.25">
      <c r="B1996" s="290">
        <v>13</v>
      </c>
      <c r="C1996" s="290" t="s">
        <v>878</v>
      </c>
      <c r="F1996" s="248" t="s">
        <v>1408</v>
      </c>
      <c r="I1996" s="292" t="s">
        <v>30</v>
      </c>
    </row>
    <row r="1997" spans="2:9" x14ac:dyDescent="0.25">
      <c r="B1997" s="290">
        <v>13</v>
      </c>
      <c r="C1997" s="290" t="s">
        <v>878</v>
      </c>
      <c r="F1997" s="248" t="s">
        <v>1408</v>
      </c>
      <c r="I1997" s="292" t="s">
        <v>30</v>
      </c>
    </row>
    <row r="1998" spans="2:9" x14ac:dyDescent="0.25">
      <c r="B1998" s="290">
        <v>13</v>
      </c>
      <c r="C1998" s="290" t="s">
        <v>878</v>
      </c>
      <c r="F1998" s="248" t="s">
        <v>1408</v>
      </c>
      <c r="I1998" s="292" t="s">
        <v>30</v>
      </c>
    </row>
    <row r="1999" spans="2:9" x14ac:dyDescent="0.25">
      <c r="B1999" s="290">
        <v>13</v>
      </c>
      <c r="C1999" s="290" t="s">
        <v>878</v>
      </c>
      <c r="F1999" s="248" t="s">
        <v>1408</v>
      </c>
      <c r="I1999" s="292" t="s">
        <v>30</v>
      </c>
    </row>
    <row r="2000" spans="2:9" x14ac:dyDescent="0.25">
      <c r="B2000" s="290">
        <v>13</v>
      </c>
      <c r="C2000" s="290" t="s">
        <v>878</v>
      </c>
      <c r="F2000" s="248" t="s">
        <v>1408</v>
      </c>
      <c r="I2000" s="292" t="s">
        <v>30</v>
      </c>
    </row>
    <row r="2001" spans="2:9" x14ac:dyDescent="0.25">
      <c r="B2001" s="290">
        <v>13</v>
      </c>
      <c r="C2001" s="290" t="s">
        <v>878</v>
      </c>
      <c r="F2001" s="248" t="s">
        <v>1408</v>
      </c>
      <c r="I2001" s="292" t="s">
        <v>30</v>
      </c>
    </row>
    <row r="2002" spans="2:9" x14ac:dyDescent="0.25">
      <c r="B2002" s="290">
        <v>13</v>
      </c>
      <c r="C2002" s="290" t="s">
        <v>878</v>
      </c>
      <c r="F2002" s="248" t="s">
        <v>1408</v>
      </c>
      <c r="I2002" s="292" t="s">
        <v>30</v>
      </c>
    </row>
    <row r="2003" spans="2:9" x14ac:dyDescent="0.25">
      <c r="B2003" s="290">
        <v>13</v>
      </c>
      <c r="C2003" s="290" t="s">
        <v>878</v>
      </c>
      <c r="F2003" s="248" t="s">
        <v>1408</v>
      </c>
      <c r="I2003" s="292" t="s">
        <v>30</v>
      </c>
    </row>
    <row r="2004" spans="2:9" x14ac:dyDescent="0.25">
      <c r="B2004" s="290">
        <v>13</v>
      </c>
      <c r="C2004" s="290" t="s">
        <v>878</v>
      </c>
      <c r="F2004" s="248" t="s">
        <v>1408</v>
      </c>
      <c r="I2004" s="292" t="s">
        <v>30</v>
      </c>
    </row>
    <row r="2005" spans="2:9" x14ac:dyDescent="0.25">
      <c r="B2005" s="290">
        <v>13</v>
      </c>
      <c r="C2005" s="290" t="s">
        <v>878</v>
      </c>
      <c r="F2005" s="167" t="s">
        <v>353</v>
      </c>
      <c r="I2005" s="292" t="s">
        <v>30</v>
      </c>
    </row>
    <row r="2006" spans="2:9" x14ac:dyDescent="0.25">
      <c r="B2006" s="290">
        <v>13</v>
      </c>
      <c r="C2006" s="290" t="s">
        <v>878</v>
      </c>
      <c r="F2006" s="167" t="s">
        <v>353</v>
      </c>
      <c r="I2006" s="292" t="s">
        <v>30</v>
      </c>
    </row>
    <row r="2007" spans="2:9" x14ac:dyDescent="0.25">
      <c r="B2007" s="290">
        <v>13</v>
      </c>
      <c r="C2007" s="290" t="s">
        <v>878</v>
      </c>
      <c r="F2007" s="167" t="s">
        <v>353</v>
      </c>
      <c r="I2007" s="292" t="s">
        <v>30</v>
      </c>
    </row>
    <row r="2008" spans="2:9" x14ac:dyDescent="0.25">
      <c r="B2008" s="290">
        <v>13</v>
      </c>
      <c r="C2008" s="290" t="s">
        <v>878</v>
      </c>
      <c r="F2008" s="167" t="s">
        <v>353</v>
      </c>
      <c r="I2008" s="292" t="s">
        <v>30</v>
      </c>
    </row>
    <row r="2009" spans="2:9" x14ac:dyDescent="0.25">
      <c r="B2009" s="290">
        <v>13</v>
      </c>
      <c r="C2009" s="290" t="s">
        <v>878</v>
      </c>
      <c r="F2009" s="167" t="s">
        <v>353</v>
      </c>
      <c r="I2009" s="292" t="s">
        <v>30</v>
      </c>
    </row>
    <row r="2010" spans="2:9" x14ac:dyDescent="0.25">
      <c r="B2010" s="290">
        <v>13</v>
      </c>
      <c r="C2010" s="290" t="s">
        <v>878</v>
      </c>
      <c r="F2010" s="167" t="s">
        <v>353</v>
      </c>
      <c r="I2010" s="292" t="s">
        <v>30</v>
      </c>
    </row>
    <row r="2011" spans="2:9" x14ac:dyDescent="0.25">
      <c r="B2011" s="290">
        <v>13</v>
      </c>
      <c r="C2011" s="290" t="s">
        <v>878</v>
      </c>
      <c r="F2011" s="167" t="s">
        <v>353</v>
      </c>
      <c r="I2011" s="292" t="s">
        <v>30</v>
      </c>
    </row>
    <row r="2012" spans="2:9" x14ac:dyDescent="0.25">
      <c r="B2012" s="290">
        <v>13</v>
      </c>
      <c r="C2012" s="290" t="s">
        <v>878</v>
      </c>
      <c r="F2012" s="167" t="s">
        <v>353</v>
      </c>
      <c r="I2012" s="292" t="s">
        <v>30</v>
      </c>
    </row>
    <row r="2013" spans="2:9" x14ac:dyDescent="0.25">
      <c r="B2013" s="290">
        <v>13</v>
      </c>
      <c r="C2013" s="290" t="s">
        <v>878</v>
      </c>
      <c r="F2013" s="167" t="s">
        <v>353</v>
      </c>
      <c r="I2013" s="292" t="s">
        <v>30</v>
      </c>
    </row>
    <row r="2014" spans="2:9" x14ac:dyDescent="0.25">
      <c r="B2014" s="290">
        <v>13</v>
      </c>
      <c r="C2014" s="290" t="s">
        <v>878</v>
      </c>
      <c r="F2014" s="167" t="s">
        <v>353</v>
      </c>
      <c r="I2014" s="292" t="s">
        <v>30</v>
      </c>
    </row>
    <row r="2015" spans="2:9" x14ac:dyDescent="0.25">
      <c r="B2015" s="290">
        <v>13</v>
      </c>
      <c r="C2015" s="290" t="s">
        <v>878</v>
      </c>
      <c r="F2015" s="167" t="s">
        <v>353</v>
      </c>
      <c r="I2015" s="292" t="s">
        <v>30</v>
      </c>
    </row>
    <row r="2016" spans="2:9" x14ac:dyDescent="0.25">
      <c r="B2016" s="290">
        <v>13</v>
      </c>
      <c r="C2016" s="290" t="s">
        <v>878</v>
      </c>
      <c r="F2016" s="167" t="s">
        <v>353</v>
      </c>
      <c r="I2016" s="292" t="s">
        <v>30</v>
      </c>
    </row>
    <row r="2017" spans="2:9" x14ac:dyDescent="0.25">
      <c r="B2017" s="290">
        <v>13</v>
      </c>
      <c r="C2017" s="290" t="s">
        <v>878</v>
      </c>
      <c r="F2017" s="167" t="s">
        <v>353</v>
      </c>
      <c r="I2017" s="292" t="s">
        <v>30</v>
      </c>
    </row>
    <row r="2018" spans="2:9" x14ac:dyDescent="0.25">
      <c r="B2018" s="290">
        <v>13</v>
      </c>
      <c r="C2018" s="290" t="s">
        <v>878</v>
      </c>
      <c r="F2018" s="167" t="s">
        <v>353</v>
      </c>
      <c r="I2018" s="292" t="s">
        <v>30</v>
      </c>
    </row>
    <row r="2019" spans="2:9" x14ac:dyDescent="0.25">
      <c r="B2019" s="290">
        <v>13</v>
      </c>
      <c r="C2019" s="290" t="s">
        <v>878</v>
      </c>
      <c r="F2019" s="167" t="s">
        <v>353</v>
      </c>
      <c r="I2019" s="292" t="s">
        <v>30</v>
      </c>
    </row>
    <row r="2020" spans="2:9" x14ac:dyDescent="0.25">
      <c r="B2020" s="290">
        <v>13</v>
      </c>
      <c r="C2020" s="290" t="s">
        <v>878</v>
      </c>
      <c r="F2020" s="167" t="s">
        <v>353</v>
      </c>
      <c r="I2020" s="292" t="s">
        <v>30</v>
      </c>
    </row>
    <row r="2021" spans="2:9" x14ac:dyDescent="0.25">
      <c r="B2021" s="290">
        <v>13</v>
      </c>
      <c r="C2021" s="290" t="s">
        <v>878</v>
      </c>
      <c r="F2021" s="167" t="s">
        <v>353</v>
      </c>
      <c r="I2021" s="292" t="s">
        <v>30</v>
      </c>
    </row>
    <row r="2022" spans="2:9" x14ac:dyDescent="0.25">
      <c r="B2022" s="290">
        <v>13</v>
      </c>
      <c r="C2022" s="290" t="s">
        <v>878</v>
      </c>
      <c r="F2022" s="167" t="s">
        <v>353</v>
      </c>
      <c r="I2022" s="292" t="s">
        <v>30</v>
      </c>
    </row>
    <row r="2023" spans="2:9" x14ac:dyDescent="0.25">
      <c r="B2023" s="290">
        <v>13</v>
      </c>
      <c r="C2023" s="290" t="s">
        <v>878</v>
      </c>
      <c r="F2023" s="167" t="s">
        <v>353</v>
      </c>
      <c r="I2023" s="292" t="s">
        <v>30</v>
      </c>
    </row>
    <row r="2024" spans="2:9" x14ac:dyDescent="0.25">
      <c r="B2024" s="290">
        <v>13</v>
      </c>
      <c r="C2024" s="290" t="s">
        <v>878</v>
      </c>
      <c r="F2024" s="167" t="s">
        <v>353</v>
      </c>
      <c r="I2024" s="292" t="s">
        <v>30</v>
      </c>
    </row>
    <row r="2025" spans="2:9" x14ac:dyDescent="0.25">
      <c r="B2025" s="290">
        <v>13</v>
      </c>
      <c r="C2025" s="290" t="s">
        <v>878</v>
      </c>
      <c r="F2025" s="167" t="s">
        <v>353</v>
      </c>
      <c r="I2025" s="292" t="s">
        <v>30</v>
      </c>
    </row>
    <row r="2026" spans="2:9" x14ac:dyDescent="0.25">
      <c r="B2026" s="290">
        <v>13</v>
      </c>
      <c r="C2026" s="290" t="s">
        <v>878</v>
      </c>
      <c r="F2026" s="167" t="s">
        <v>353</v>
      </c>
      <c r="I2026" s="292" t="s">
        <v>30</v>
      </c>
    </row>
    <row r="2027" spans="2:9" x14ac:dyDescent="0.25">
      <c r="B2027" s="290">
        <v>13</v>
      </c>
      <c r="C2027" s="290" t="s">
        <v>878</v>
      </c>
      <c r="F2027" s="167" t="s">
        <v>353</v>
      </c>
      <c r="I2027" s="292" t="s">
        <v>30</v>
      </c>
    </row>
    <row r="2028" spans="2:9" x14ac:dyDescent="0.25">
      <c r="B2028" s="290">
        <v>13</v>
      </c>
      <c r="C2028" s="290" t="s">
        <v>878</v>
      </c>
      <c r="F2028" s="167" t="s">
        <v>353</v>
      </c>
      <c r="I2028" s="292" t="s">
        <v>30</v>
      </c>
    </row>
    <row r="2029" spans="2:9" x14ac:dyDescent="0.25">
      <c r="B2029" s="290">
        <v>13</v>
      </c>
      <c r="C2029" s="290" t="s">
        <v>878</v>
      </c>
      <c r="F2029" s="167" t="s">
        <v>353</v>
      </c>
      <c r="I2029" s="292" t="s">
        <v>30</v>
      </c>
    </row>
    <row r="2030" spans="2:9" x14ac:dyDescent="0.25">
      <c r="B2030" s="290">
        <v>13</v>
      </c>
      <c r="C2030" s="290" t="s">
        <v>878</v>
      </c>
      <c r="F2030" s="167" t="s">
        <v>353</v>
      </c>
      <c r="I2030" s="292" t="s">
        <v>30</v>
      </c>
    </row>
    <row r="2031" spans="2:9" x14ac:dyDescent="0.25">
      <c r="B2031" s="290">
        <v>13</v>
      </c>
      <c r="C2031" s="290" t="s">
        <v>878</v>
      </c>
      <c r="F2031" s="167" t="s">
        <v>353</v>
      </c>
      <c r="I2031" s="292" t="s">
        <v>30</v>
      </c>
    </row>
    <row r="2032" spans="2:9" x14ac:dyDescent="0.25">
      <c r="B2032" s="290">
        <v>13</v>
      </c>
      <c r="C2032" s="290" t="s">
        <v>878</v>
      </c>
      <c r="F2032" s="167" t="s">
        <v>353</v>
      </c>
      <c r="I2032" s="292" t="s">
        <v>30</v>
      </c>
    </row>
    <row r="2033" spans="2:10" x14ac:dyDescent="0.25">
      <c r="B2033" s="290">
        <v>13</v>
      </c>
      <c r="C2033" s="290" t="s">
        <v>878</v>
      </c>
      <c r="F2033" s="167" t="s">
        <v>353</v>
      </c>
      <c r="I2033" s="292" t="s">
        <v>30</v>
      </c>
    </row>
    <row r="2034" spans="2:10" x14ac:dyDescent="0.25">
      <c r="B2034" s="290">
        <v>13</v>
      </c>
      <c r="C2034" s="290" t="s">
        <v>878</v>
      </c>
      <c r="F2034" s="167" t="s">
        <v>353</v>
      </c>
      <c r="I2034" s="292" t="s">
        <v>30</v>
      </c>
    </row>
    <row r="2035" spans="2:10" x14ac:dyDescent="0.25">
      <c r="B2035" s="290">
        <v>13</v>
      </c>
      <c r="C2035" s="290" t="s">
        <v>878</v>
      </c>
      <c r="F2035" s="167" t="s">
        <v>353</v>
      </c>
      <c r="I2035" s="292" t="s">
        <v>30</v>
      </c>
    </row>
    <row r="2036" spans="2:10" x14ac:dyDescent="0.25">
      <c r="B2036" s="290">
        <v>13</v>
      </c>
      <c r="C2036" s="290" t="s">
        <v>878</v>
      </c>
      <c r="F2036" s="167" t="s">
        <v>353</v>
      </c>
      <c r="I2036" s="292" t="s">
        <v>30</v>
      </c>
    </row>
    <row r="2037" spans="2:10" x14ac:dyDescent="0.25">
      <c r="B2037" s="290">
        <v>13</v>
      </c>
      <c r="C2037" s="290" t="s">
        <v>878</v>
      </c>
      <c r="F2037" s="167" t="s">
        <v>353</v>
      </c>
      <c r="I2037" s="292" t="s">
        <v>30</v>
      </c>
    </row>
    <row r="2038" spans="2:10" x14ac:dyDescent="0.25">
      <c r="B2038" s="290">
        <v>13</v>
      </c>
      <c r="C2038" s="290" t="s">
        <v>878</v>
      </c>
      <c r="F2038" s="167" t="s">
        <v>353</v>
      </c>
      <c r="I2038" s="292" t="s">
        <v>30</v>
      </c>
    </row>
    <row r="2039" spans="2:10" x14ac:dyDescent="0.25">
      <c r="B2039" s="290">
        <v>13</v>
      </c>
      <c r="C2039" s="290" t="s">
        <v>878</v>
      </c>
      <c r="F2039" s="167" t="s">
        <v>353</v>
      </c>
      <c r="I2039" s="292" t="s">
        <v>30</v>
      </c>
    </row>
    <row r="2040" spans="2:10" x14ac:dyDescent="0.25">
      <c r="B2040" s="290">
        <v>13</v>
      </c>
      <c r="C2040" s="290" t="s">
        <v>878</v>
      </c>
      <c r="F2040" s="167" t="s">
        <v>353</v>
      </c>
      <c r="I2040" s="292" t="s">
        <v>30</v>
      </c>
    </row>
    <row r="2041" spans="2:10" x14ac:dyDescent="0.25">
      <c r="B2041" s="290">
        <v>13</v>
      </c>
      <c r="C2041" s="290" t="s">
        <v>878</v>
      </c>
      <c r="F2041" s="167" t="s">
        <v>353</v>
      </c>
      <c r="I2041" s="292" t="s">
        <v>30</v>
      </c>
    </row>
    <row r="2042" spans="2:10" x14ac:dyDescent="0.25">
      <c r="B2042" s="290">
        <v>13</v>
      </c>
      <c r="C2042" s="290" t="s">
        <v>878</v>
      </c>
      <c r="F2042" s="167" t="s">
        <v>353</v>
      </c>
      <c r="I2042" s="292" t="s">
        <v>30</v>
      </c>
    </row>
    <row r="2043" spans="2:10" x14ac:dyDescent="0.25">
      <c r="B2043" s="290">
        <v>13</v>
      </c>
      <c r="C2043" s="290" t="s">
        <v>878</v>
      </c>
      <c r="F2043" s="167" t="s">
        <v>353</v>
      </c>
      <c r="I2043" s="292" t="s">
        <v>30</v>
      </c>
    </row>
    <row r="2044" spans="2:10" x14ac:dyDescent="0.25">
      <c r="B2044" s="290">
        <v>13</v>
      </c>
      <c r="C2044" s="290" t="s">
        <v>878</v>
      </c>
      <c r="F2044" s="167" t="s">
        <v>353</v>
      </c>
      <c r="I2044" s="292" t="s">
        <v>30</v>
      </c>
    </row>
    <row r="2045" spans="2:10" x14ac:dyDescent="0.25">
      <c r="B2045" s="290">
        <v>13</v>
      </c>
      <c r="C2045" s="290" t="s">
        <v>878</v>
      </c>
      <c r="F2045" s="167" t="s">
        <v>353</v>
      </c>
      <c r="I2045" s="292" t="s">
        <v>30</v>
      </c>
    </row>
    <row r="2046" spans="2:10" x14ac:dyDescent="0.25">
      <c r="B2046" s="290">
        <v>13</v>
      </c>
      <c r="C2046" s="290" t="s">
        <v>878</v>
      </c>
      <c r="F2046" s="167" t="s">
        <v>353</v>
      </c>
      <c r="I2046" s="292" t="s">
        <v>30</v>
      </c>
    </row>
    <row r="2047" spans="2:10" x14ac:dyDescent="0.25">
      <c r="B2047" s="290">
        <v>13</v>
      </c>
      <c r="C2047" s="290" t="s">
        <v>878</v>
      </c>
      <c r="F2047" s="242" t="s">
        <v>354</v>
      </c>
      <c r="I2047" s="292" t="s">
        <v>30</v>
      </c>
      <c r="J2047" s="243"/>
    </row>
    <row r="2048" spans="2:10" x14ac:dyDescent="0.25">
      <c r="B2048" s="290">
        <v>13</v>
      </c>
      <c r="C2048" s="290" t="s">
        <v>878</v>
      </c>
      <c r="F2048" s="242" t="s">
        <v>354</v>
      </c>
      <c r="I2048" s="292" t="s">
        <v>30</v>
      </c>
    </row>
    <row r="2049" spans="2:9" x14ac:dyDescent="0.25">
      <c r="B2049" s="290">
        <v>13</v>
      </c>
      <c r="C2049" s="290" t="s">
        <v>878</v>
      </c>
      <c r="F2049" s="242" t="s">
        <v>354</v>
      </c>
      <c r="I2049" s="292" t="s">
        <v>30</v>
      </c>
    </row>
    <row r="2050" spans="2:9" x14ac:dyDescent="0.25">
      <c r="B2050" s="290">
        <v>13</v>
      </c>
      <c r="C2050" s="290" t="s">
        <v>878</v>
      </c>
      <c r="F2050" s="242" t="s">
        <v>354</v>
      </c>
      <c r="I2050" s="292" t="s">
        <v>30</v>
      </c>
    </row>
    <row r="2051" spans="2:9" x14ac:dyDescent="0.25">
      <c r="B2051" s="290">
        <v>13</v>
      </c>
      <c r="C2051" s="290" t="s">
        <v>878</v>
      </c>
      <c r="F2051" s="242" t="s">
        <v>354</v>
      </c>
      <c r="I2051" s="292" t="s">
        <v>30</v>
      </c>
    </row>
    <row r="2052" spans="2:9" x14ac:dyDescent="0.25">
      <c r="B2052" s="290">
        <v>13</v>
      </c>
      <c r="C2052" s="290" t="s">
        <v>878</v>
      </c>
      <c r="F2052" s="242" t="s">
        <v>354</v>
      </c>
      <c r="I2052" s="292" t="s">
        <v>30</v>
      </c>
    </row>
    <row r="2053" spans="2:9" x14ac:dyDescent="0.25">
      <c r="B2053" s="290">
        <v>13</v>
      </c>
      <c r="C2053" s="290" t="s">
        <v>878</v>
      </c>
      <c r="F2053" s="242" t="s">
        <v>354</v>
      </c>
      <c r="I2053" s="292" t="s">
        <v>30</v>
      </c>
    </row>
    <row r="2054" spans="2:9" x14ac:dyDescent="0.25">
      <c r="B2054" s="290">
        <v>13</v>
      </c>
      <c r="C2054" s="290" t="s">
        <v>878</v>
      </c>
      <c r="F2054" s="242" t="s">
        <v>354</v>
      </c>
      <c r="I2054" s="292" t="s">
        <v>30</v>
      </c>
    </row>
    <row r="2055" spans="2:9" x14ac:dyDescent="0.25">
      <c r="B2055" s="290">
        <v>13</v>
      </c>
      <c r="C2055" s="290" t="s">
        <v>878</v>
      </c>
      <c r="F2055" s="242" t="s">
        <v>354</v>
      </c>
      <c r="I2055" s="292" t="s">
        <v>30</v>
      </c>
    </row>
    <row r="2056" spans="2:9" x14ac:dyDescent="0.25">
      <c r="B2056" s="290">
        <v>13</v>
      </c>
      <c r="C2056" s="290" t="s">
        <v>878</v>
      </c>
      <c r="F2056" s="242" t="s">
        <v>354</v>
      </c>
      <c r="I2056" s="292" t="s">
        <v>30</v>
      </c>
    </row>
    <row r="2057" spans="2:9" x14ac:dyDescent="0.25">
      <c r="B2057" s="290">
        <v>13</v>
      </c>
      <c r="C2057" s="290" t="s">
        <v>878</v>
      </c>
      <c r="F2057" s="242" t="s">
        <v>354</v>
      </c>
      <c r="I2057" s="292" t="s">
        <v>30</v>
      </c>
    </row>
    <row r="2058" spans="2:9" x14ac:dyDescent="0.25">
      <c r="B2058" s="290">
        <v>13</v>
      </c>
      <c r="C2058" s="290" t="s">
        <v>878</v>
      </c>
      <c r="F2058" s="242" t="s">
        <v>354</v>
      </c>
      <c r="I2058" s="292" t="s">
        <v>30</v>
      </c>
    </row>
    <row r="2059" spans="2:9" x14ac:dyDescent="0.25">
      <c r="B2059" s="290">
        <v>13</v>
      </c>
      <c r="C2059" s="290" t="s">
        <v>878</v>
      </c>
      <c r="F2059" s="242" t="s">
        <v>354</v>
      </c>
      <c r="I2059" s="292" t="s">
        <v>30</v>
      </c>
    </row>
    <row r="2060" spans="2:9" x14ac:dyDescent="0.25">
      <c r="B2060" s="290">
        <v>13</v>
      </c>
      <c r="C2060" s="290" t="s">
        <v>878</v>
      </c>
      <c r="F2060" s="242" t="s">
        <v>354</v>
      </c>
      <c r="I2060" s="292" t="s">
        <v>30</v>
      </c>
    </row>
    <row r="2061" spans="2:9" x14ac:dyDescent="0.25">
      <c r="B2061" s="290">
        <v>13</v>
      </c>
      <c r="C2061" s="290" t="s">
        <v>878</v>
      </c>
      <c r="F2061" s="242" t="s">
        <v>354</v>
      </c>
      <c r="I2061" s="292" t="s">
        <v>30</v>
      </c>
    </row>
    <row r="2062" spans="2:9" x14ac:dyDescent="0.25">
      <c r="B2062" s="290">
        <v>13</v>
      </c>
      <c r="C2062" s="290" t="s">
        <v>878</v>
      </c>
      <c r="F2062" s="242" t="s">
        <v>354</v>
      </c>
      <c r="I2062" s="292" t="s">
        <v>30</v>
      </c>
    </row>
    <row r="2063" spans="2:9" x14ac:dyDescent="0.25">
      <c r="B2063" s="290">
        <v>13</v>
      </c>
      <c r="C2063" s="290" t="s">
        <v>878</v>
      </c>
      <c r="F2063" s="242" t="s">
        <v>354</v>
      </c>
      <c r="I2063" s="292" t="s">
        <v>30</v>
      </c>
    </row>
    <row r="2064" spans="2:9" x14ac:dyDescent="0.25">
      <c r="B2064" s="290">
        <v>13</v>
      </c>
      <c r="C2064" s="290" t="s">
        <v>878</v>
      </c>
      <c r="F2064" s="242" t="s">
        <v>354</v>
      </c>
      <c r="I2064" s="292" t="s">
        <v>30</v>
      </c>
    </row>
    <row r="2065" spans="2:9" x14ac:dyDescent="0.25">
      <c r="B2065" s="290">
        <v>13</v>
      </c>
      <c r="C2065" s="290" t="s">
        <v>878</v>
      </c>
      <c r="F2065" s="242" t="s">
        <v>354</v>
      </c>
      <c r="I2065" s="292" t="s">
        <v>30</v>
      </c>
    </row>
    <row r="2066" spans="2:9" x14ac:dyDescent="0.25">
      <c r="B2066" s="290">
        <v>13</v>
      </c>
      <c r="C2066" s="290" t="s">
        <v>878</v>
      </c>
      <c r="F2066" s="242" t="s">
        <v>354</v>
      </c>
      <c r="I2066" s="292" t="s">
        <v>30</v>
      </c>
    </row>
    <row r="2067" spans="2:9" x14ac:dyDescent="0.25">
      <c r="B2067" s="290">
        <v>13</v>
      </c>
      <c r="C2067" s="290" t="s">
        <v>878</v>
      </c>
      <c r="F2067" s="242" t="s">
        <v>354</v>
      </c>
      <c r="I2067" s="292" t="s">
        <v>30</v>
      </c>
    </row>
    <row r="2068" spans="2:9" x14ac:dyDescent="0.25">
      <c r="B2068" s="290">
        <v>13</v>
      </c>
      <c r="C2068" s="290" t="s">
        <v>878</v>
      </c>
      <c r="F2068" s="242" t="s">
        <v>354</v>
      </c>
      <c r="I2068" s="292" t="s">
        <v>30</v>
      </c>
    </row>
    <row r="2069" spans="2:9" x14ac:dyDescent="0.25">
      <c r="B2069" s="290">
        <v>13</v>
      </c>
      <c r="C2069" s="290" t="s">
        <v>878</v>
      </c>
      <c r="F2069" s="242" t="s">
        <v>354</v>
      </c>
      <c r="I2069" s="292" t="s">
        <v>30</v>
      </c>
    </row>
    <row r="2070" spans="2:9" x14ac:dyDescent="0.25">
      <c r="B2070" s="290">
        <v>13</v>
      </c>
      <c r="C2070" s="290" t="s">
        <v>878</v>
      </c>
      <c r="F2070" s="242" t="s">
        <v>354</v>
      </c>
      <c r="I2070" s="292" t="s">
        <v>30</v>
      </c>
    </row>
    <row r="2071" spans="2:9" x14ac:dyDescent="0.25">
      <c r="B2071" s="290">
        <v>13</v>
      </c>
      <c r="C2071" s="290" t="s">
        <v>878</v>
      </c>
      <c r="F2071" s="242" t="s">
        <v>354</v>
      </c>
      <c r="I2071" s="292" t="s">
        <v>30</v>
      </c>
    </row>
    <row r="2072" spans="2:9" x14ac:dyDescent="0.25">
      <c r="B2072" s="290">
        <v>13</v>
      </c>
      <c r="C2072" s="290" t="s">
        <v>878</v>
      </c>
      <c r="F2072" s="242" t="s">
        <v>354</v>
      </c>
      <c r="I2072" s="292" t="s">
        <v>30</v>
      </c>
    </row>
    <row r="2073" spans="2:9" x14ac:dyDescent="0.25">
      <c r="B2073" s="290">
        <v>13</v>
      </c>
      <c r="C2073" s="290" t="s">
        <v>878</v>
      </c>
      <c r="F2073" s="242" t="s">
        <v>354</v>
      </c>
      <c r="I2073" s="292" t="s">
        <v>30</v>
      </c>
    </row>
    <row r="2074" spans="2:9" x14ac:dyDescent="0.25">
      <c r="B2074" s="290">
        <v>13</v>
      </c>
      <c r="C2074" s="290" t="s">
        <v>878</v>
      </c>
      <c r="F2074" s="242" t="s">
        <v>354</v>
      </c>
      <c r="I2074" s="292" t="s">
        <v>30</v>
      </c>
    </row>
    <row r="2075" spans="2:9" x14ac:dyDescent="0.25">
      <c r="B2075" s="290">
        <v>13</v>
      </c>
      <c r="C2075" s="290" t="s">
        <v>878</v>
      </c>
      <c r="F2075" s="242" t="s">
        <v>354</v>
      </c>
      <c r="I2075" s="292" t="s">
        <v>30</v>
      </c>
    </row>
    <row r="2076" spans="2:9" x14ac:dyDescent="0.25">
      <c r="B2076" s="290">
        <v>13</v>
      </c>
      <c r="C2076" s="290" t="s">
        <v>878</v>
      </c>
      <c r="F2076" s="242" t="s">
        <v>354</v>
      </c>
      <c r="I2076" s="292" t="s">
        <v>30</v>
      </c>
    </row>
    <row r="2077" spans="2:9" x14ac:dyDescent="0.25">
      <c r="B2077" s="290">
        <v>13</v>
      </c>
      <c r="C2077" s="290" t="s">
        <v>878</v>
      </c>
      <c r="F2077" s="242" t="s">
        <v>354</v>
      </c>
      <c r="I2077" s="292" t="s">
        <v>30</v>
      </c>
    </row>
    <row r="2078" spans="2:9" x14ac:dyDescent="0.25">
      <c r="B2078" s="290">
        <v>13</v>
      </c>
      <c r="C2078" s="290" t="s">
        <v>878</v>
      </c>
      <c r="F2078" s="242" t="s">
        <v>354</v>
      </c>
      <c r="I2078" s="292" t="s">
        <v>30</v>
      </c>
    </row>
    <row r="2079" spans="2:9" x14ac:dyDescent="0.25">
      <c r="B2079" s="290">
        <v>13</v>
      </c>
      <c r="C2079" s="290" t="s">
        <v>878</v>
      </c>
      <c r="F2079" s="242" t="s">
        <v>354</v>
      </c>
      <c r="I2079" s="292" t="s">
        <v>30</v>
      </c>
    </row>
    <row r="2080" spans="2:9" x14ac:dyDescent="0.25">
      <c r="B2080" s="290">
        <v>13</v>
      </c>
      <c r="C2080" s="290" t="s">
        <v>878</v>
      </c>
      <c r="F2080" s="242" t="s">
        <v>354</v>
      </c>
      <c r="I2080" s="292" t="s">
        <v>30</v>
      </c>
    </row>
    <row r="2081" spans="2:9" x14ac:dyDescent="0.25">
      <c r="B2081" s="290">
        <v>13</v>
      </c>
      <c r="C2081" s="290" t="s">
        <v>878</v>
      </c>
      <c r="F2081" s="242" t="s">
        <v>354</v>
      </c>
      <c r="I2081" s="292" t="s">
        <v>30</v>
      </c>
    </row>
    <row r="2082" spans="2:9" x14ac:dyDescent="0.25">
      <c r="B2082" s="290">
        <v>13</v>
      </c>
      <c r="C2082" s="290" t="s">
        <v>878</v>
      </c>
      <c r="F2082" s="242" t="s">
        <v>354</v>
      </c>
      <c r="I2082" s="292" t="s">
        <v>30</v>
      </c>
    </row>
    <row r="2083" spans="2:9" x14ac:dyDescent="0.25">
      <c r="B2083" s="290">
        <v>13</v>
      </c>
      <c r="C2083" s="290" t="s">
        <v>878</v>
      </c>
      <c r="F2083" s="242" t="s">
        <v>354</v>
      </c>
      <c r="I2083" s="292" t="s">
        <v>30</v>
      </c>
    </row>
    <row r="2084" spans="2:9" x14ac:dyDescent="0.25">
      <c r="B2084" s="290">
        <v>13</v>
      </c>
      <c r="C2084" s="290" t="s">
        <v>878</v>
      </c>
      <c r="F2084" s="242" t="s">
        <v>354</v>
      </c>
      <c r="I2084" s="292" t="s">
        <v>30</v>
      </c>
    </row>
    <row r="2085" spans="2:9" x14ac:dyDescent="0.25">
      <c r="B2085" s="290">
        <v>13</v>
      </c>
      <c r="C2085" s="290" t="s">
        <v>878</v>
      </c>
      <c r="F2085" s="242" t="s">
        <v>354</v>
      </c>
      <c r="I2085" s="292" t="s">
        <v>30</v>
      </c>
    </row>
    <row r="2086" spans="2:9" x14ac:dyDescent="0.25">
      <c r="B2086" s="290">
        <v>13</v>
      </c>
      <c r="C2086" s="290" t="s">
        <v>878</v>
      </c>
      <c r="F2086" s="242" t="s">
        <v>354</v>
      </c>
      <c r="I2086" s="292" t="s">
        <v>30</v>
      </c>
    </row>
    <row r="2087" spans="2:9" x14ac:dyDescent="0.25">
      <c r="B2087" s="290">
        <v>13</v>
      </c>
      <c r="C2087" s="290" t="s">
        <v>878</v>
      </c>
      <c r="F2087" s="242" t="s">
        <v>354</v>
      </c>
      <c r="I2087" s="292" t="s">
        <v>30</v>
      </c>
    </row>
    <row r="2088" spans="2:9" x14ac:dyDescent="0.25">
      <c r="B2088" s="290">
        <v>13</v>
      </c>
      <c r="C2088" s="290" t="s">
        <v>878</v>
      </c>
      <c r="F2088" s="242" t="s">
        <v>354</v>
      </c>
      <c r="I2088" s="292" t="s">
        <v>30</v>
      </c>
    </row>
    <row r="2089" spans="2:9" x14ac:dyDescent="0.25">
      <c r="B2089" s="290">
        <v>13</v>
      </c>
      <c r="C2089" s="290" t="s">
        <v>878</v>
      </c>
      <c r="F2089" s="570" t="s">
        <v>355</v>
      </c>
      <c r="I2089" s="292" t="s">
        <v>30</v>
      </c>
    </row>
    <row r="2090" spans="2:9" x14ac:dyDescent="0.25">
      <c r="B2090" s="290">
        <v>13</v>
      </c>
      <c r="C2090" s="290" t="s">
        <v>878</v>
      </c>
      <c r="F2090" s="570" t="s">
        <v>355</v>
      </c>
      <c r="I2090" s="292" t="s">
        <v>30</v>
      </c>
    </row>
    <row r="2091" spans="2:9" x14ac:dyDescent="0.25">
      <c r="B2091" s="290">
        <v>13</v>
      </c>
      <c r="C2091" s="290" t="s">
        <v>878</v>
      </c>
      <c r="F2091" s="570" t="s">
        <v>355</v>
      </c>
      <c r="I2091" s="292" t="s">
        <v>30</v>
      </c>
    </row>
    <row r="2092" spans="2:9" x14ac:dyDescent="0.25">
      <c r="B2092" s="290">
        <v>13</v>
      </c>
      <c r="C2092" s="290" t="s">
        <v>878</v>
      </c>
      <c r="F2092" s="570" t="s">
        <v>355</v>
      </c>
      <c r="I2092" s="292" t="s">
        <v>30</v>
      </c>
    </row>
    <row r="2093" spans="2:9" x14ac:dyDescent="0.25">
      <c r="B2093" s="290">
        <v>13</v>
      </c>
      <c r="C2093" s="290" t="s">
        <v>878</v>
      </c>
      <c r="F2093" s="570" t="s">
        <v>355</v>
      </c>
      <c r="I2093" s="292" t="s">
        <v>30</v>
      </c>
    </row>
    <row r="2094" spans="2:9" x14ac:dyDescent="0.25">
      <c r="B2094" s="290">
        <v>13</v>
      </c>
      <c r="C2094" s="290" t="s">
        <v>878</v>
      </c>
      <c r="F2094" s="570" t="s">
        <v>355</v>
      </c>
      <c r="I2094" s="292" t="s">
        <v>30</v>
      </c>
    </row>
    <row r="2095" spans="2:9" x14ac:dyDescent="0.25">
      <c r="B2095" s="290">
        <v>13</v>
      </c>
      <c r="C2095" s="290" t="s">
        <v>878</v>
      </c>
      <c r="F2095" s="570" t="s">
        <v>355</v>
      </c>
      <c r="I2095" s="292" t="s">
        <v>30</v>
      </c>
    </row>
    <row r="2096" spans="2:9" x14ac:dyDescent="0.25">
      <c r="B2096" s="290">
        <v>13</v>
      </c>
      <c r="C2096" s="290" t="s">
        <v>878</v>
      </c>
      <c r="F2096" s="570" t="s">
        <v>355</v>
      </c>
      <c r="I2096" s="292" t="s">
        <v>30</v>
      </c>
    </row>
    <row r="2097" spans="2:9" x14ac:dyDescent="0.25">
      <c r="B2097" s="290">
        <v>13</v>
      </c>
      <c r="C2097" s="290" t="s">
        <v>878</v>
      </c>
      <c r="F2097" s="570" t="s">
        <v>355</v>
      </c>
      <c r="I2097" s="292" t="s">
        <v>30</v>
      </c>
    </row>
    <row r="2098" spans="2:9" x14ac:dyDescent="0.25">
      <c r="B2098" s="290">
        <v>13</v>
      </c>
      <c r="C2098" s="290" t="s">
        <v>878</v>
      </c>
      <c r="F2098" s="570" t="s">
        <v>355</v>
      </c>
      <c r="I2098" s="292" t="s">
        <v>30</v>
      </c>
    </row>
    <row r="2099" spans="2:9" x14ac:dyDescent="0.25">
      <c r="B2099" s="290">
        <v>13</v>
      </c>
      <c r="C2099" s="290" t="s">
        <v>878</v>
      </c>
      <c r="F2099" s="570" t="s">
        <v>355</v>
      </c>
      <c r="I2099" s="292" t="s">
        <v>30</v>
      </c>
    </row>
    <row r="2100" spans="2:9" x14ac:dyDescent="0.25">
      <c r="B2100" s="290">
        <v>13</v>
      </c>
      <c r="C2100" s="290" t="s">
        <v>878</v>
      </c>
      <c r="F2100" s="570" t="s">
        <v>355</v>
      </c>
      <c r="I2100" s="292" t="s">
        <v>30</v>
      </c>
    </row>
    <row r="2101" spans="2:9" x14ac:dyDescent="0.25">
      <c r="B2101" s="290">
        <v>13</v>
      </c>
      <c r="C2101" s="290" t="s">
        <v>878</v>
      </c>
      <c r="F2101" s="570" t="s">
        <v>355</v>
      </c>
      <c r="I2101" s="292" t="s">
        <v>30</v>
      </c>
    </row>
    <row r="2102" spans="2:9" x14ac:dyDescent="0.25">
      <c r="B2102" s="290">
        <v>13</v>
      </c>
      <c r="C2102" s="290" t="s">
        <v>878</v>
      </c>
      <c r="F2102" s="570" t="s">
        <v>355</v>
      </c>
      <c r="I2102" s="292" t="s">
        <v>30</v>
      </c>
    </row>
    <row r="2103" spans="2:9" x14ac:dyDescent="0.25">
      <c r="B2103" s="290">
        <v>13</v>
      </c>
      <c r="C2103" s="290" t="s">
        <v>878</v>
      </c>
      <c r="F2103" s="570" t="s">
        <v>355</v>
      </c>
      <c r="I2103" s="292" t="s">
        <v>30</v>
      </c>
    </row>
    <row r="2104" spans="2:9" x14ac:dyDescent="0.25">
      <c r="B2104" s="290">
        <v>13</v>
      </c>
      <c r="C2104" s="290" t="s">
        <v>878</v>
      </c>
      <c r="F2104" s="570" t="s">
        <v>355</v>
      </c>
      <c r="I2104" s="292" t="s">
        <v>30</v>
      </c>
    </row>
    <row r="2105" spans="2:9" x14ac:dyDescent="0.25">
      <c r="B2105" s="290">
        <v>13</v>
      </c>
      <c r="C2105" s="290" t="s">
        <v>878</v>
      </c>
      <c r="F2105" s="570" t="s">
        <v>355</v>
      </c>
      <c r="I2105" s="292" t="s">
        <v>30</v>
      </c>
    </row>
    <row r="2106" spans="2:9" x14ac:dyDescent="0.25">
      <c r="B2106" s="290">
        <v>13</v>
      </c>
      <c r="C2106" s="290" t="s">
        <v>878</v>
      </c>
      <c r="F2106" s="570" t="s">
        <v>355</v>
      </c>
      <c r="I2106" s="292" t="s">
        <v>30</v>
      </c>
    </row>
    <row r="2107" spans="2:9" x14ac:dyDescent="0.25">
      <c r="B2107" s="290">
        <v>13</v>
      </c>
      <c r="C2107" s="290" t="s">
        <v>878</v>
      </c>
      <c r="F2107" s="570" t="s">
        <v>355</v>
      </c>
      <c r="I2107" s="292" t="s">
        <v>30</v>
      </c>
    </row>
    <row r="2108" spans="2:9" x14ac:dyDescent="0.25">
      <c r="B2108" s="290">
        <v>13</v>
      </c>
      <c r="C2108" s="290" t="s">
        <v>878</v>
      </c>
      <c r="F2108" s="570" t="s">
        <v>355</v>
      </c>
      <c r="I2108" s="292" t="s">
        <v>30</v>
      </c>
    </row>
    <row r="2109" spans="2:9" x14ac:dyDescent="0.25">
      <c r="B2109" s="290">
        <v>13</v>
      </c>
      <c r="C2109" s="290" t="s">
        <v>878</v>
      </c>
      <c r="F2109" s="570" t="s">
        <v>355</v>
      </c>
      <c r="I2109" s="292" t="s">
        <v>30</v>
      </c>
    </row>
    <row r="2110" spans="2:9" x14ac:dyDescent="0.25">
      <c r="B2110" s="290">
        <v>13</v>
      </c>
      <c r="C2110" s="290" t="s">
        <v>878</v>
      </c>
      <c r="F2110" s="570" t="s">
        <v>355</v>
      </c>
      <c r="I2110" s="292" t="s">
        <v>30</v>
      </c>
    </row>
    <row r="2111" spans="2:9" x14ac:dyDescent="0.25">
      <c r="B2111" s="290">
        <v>13</v>
      </c>
      <c r="C2111" s="290" t="s">
        <v>878</v>
      </c>
      <c r="F2111" s="570" t="s">
        <v>355</v>
      </c>
      <c r="I2111" s="292" t="s">
        <v>30</v>
      </c>
    </row>
    <row r="2112" spans="2:9" x14ac:dyDescent="0.25">
      <c r="B2112" s="290">
        <v>13</v>
      </c>
      <c r="C2112" s="290" t="s">
        <v>878</v>
      </c>
      <c r="F2112" s="570" t="s">
        <v>355</v>
      </c>
      <c r="I2112" s="292" t="s">
        <v>30</v>
      </c>
    </row>
    <row r="2113" spans="2:9" x14ac:dyDescent="0.25">
      <c r="B2113" s="290">
        <v>13</v>
      </c>
      <c r="C2113" s="290" t="s">
        <v>878</v>
      </c>
      <c r="F2113" s="570" t="s">
        <v>355</v>
      </c>
      <c r="I2113" s="292" t="s">
        <v>30</v>
      </c>
    </row>
    <row r="2114" spans="2:9" x14ac:dyDescent="0.25">
      <c r="B2114" s="290">
        <v>13</v>
      </c>
      <c r="C2114" s="290" t="s">
        <v>878</v>
      </c>
      <c r="F2114" s="570" t="s">
        <v>355</v>
      </c>
      <c r="I2114" s="292" t="s">
        <v>30</v>
      </c>
    </row>
    <row r="2115" spans="2:9" x14ac:dyDescent="0.25">
      <c r="B2115" s="290">
        <v>13</v>
      </c>
      <c r="C2115" s="290" t="s">
        <v>878</v>
      </c>
      <c r="F2115" s="570" t="s">
        <v>355</v>
      </c>
      <c r="I2115" s="292" t="s">
        <v>30</v>
      </c>
    </row>
    <row r="2116" spans="2:9" x14ac:dyDescent="0.25">
      <c r="B2116" s="290">
        <v>13</v>
      </c>
      <c r="C2116" s="290" t="s">
        <v>878</v>
      </c>
      <c r="F2116" s="570" t="s">
        <v>355</v>
      </c>
      <c r="I2116" s="292" t="s">
        <v>30</v>
      </c>
    </row>
    <row r="2117" spans="2:9" x14ac:dyDescent="0.25">
      <c r="B2117" s="290">
        <v>13</v>
      </c>
      <c r="C2117" s="290" t="s">
        <v>878</v>
      </c>
      <c r="F2117" s="570" t="s">
        <v>355</v>
      </c>
      <c r="I2117" s="292" t="s">
        <v>30</v>
      </c>
    </row>
    <row r="2118" spans="2:9" x14ac:dyDescent="0.25">
      <c r="B2118" s="290">
        <v>13</v>
      </c>
      <c r="C2118" s="290" t="s">
        <v>878</v>
      </c>
      <c r="F2118" s="570" t="s">
        <v>355</v>
      </c>
      <c r="I2118" s="292" t="s">
        <v>30</v>
      </c>
    </row>
    <row r="2119" spans="2:9" x14ac:dyDescent="0.25">
      <c r="B2119" s="290">
        <v>13</v>
      </c>
      <c r="C2119" s="290" t="s">
        <v>878</v>
      </c>
      <c r="F2119" s="570" t="s">
        <v>355</v>
      </c>
      <c r="I2119" s="292" t="s">
        <v>30</v>
      </c>
    </row>
    <row r="2120" spans="2:9" x14ac:dyDescent="0.25">
      <c r="B2120" s="290">
        <v>13</v>
      </c>
      <c r="C2120" s="290" t="s">
        <v>878</v>
      </c>
      <c r="F2120" s="570" t="s">
        <v>355</v>
      </c>
      <c r="I2120" s="292" t="s">
        <v>30</v>
      </c>
    </row>
    <row r="2121" spans="2:9" x14ac:dyDescent="0.25">
      <c r="B2121" s="290">
        <v>13</v>
      </c>
      <c r="C2121" s="290" t="s">
        <v>878</v>
      </c>
      <c r="F2121" s="570" t="s">
        <v>355</v>
      </c>
      <c r="I2121" s="292" t="s">
        <v>30</v>
      </c>
    </row>
    <row r="2122" spans="2:9" x14ac:dyDescent="0.25">
      <c r="B2122" s="290">
        <v>13</v>
      </c>
      <c r="C2122" s="290" t="s">
        <v>878</v>
      </c>
      <c r="F2122" s="570" t="s">
        <v>355</v>
      </c>
      <c r="I2122" s="292" t="s">
        <v>30</v>
      </c>
    </row>
    <row r="2123" spans="2:9" x14ac:dyDescent="0.25">
      <c r="B2123" s="290">
        <v>13</v>
      </c>
      <c r="C2123" s="290" t="s">
        <v>878</v>
      </c>
      <c r="F2123" s="570" t="s">
        <v>355</v>
      </c>
      <c r="I2123" s="292" t="s">
        <v>30</v>
      </c>
    </row>
    <row r="2124" spans="2:9" x14ac:dyDescent="0.25">
      <c r="B2124" s="290">
        <v>13</v>
      </c>
      <c r="C2124" s="290" t="s">
        <v>878</v>
      </c>
      <c r="F2124" s="570" t="s">
        <v>355</v>
      </c>
      <c r="I2124" s="292" t="s">
        <v>30</v>
      </c>
    </row>
    <row r="2125" spans="2:9" x14ac:dyDescent="0.25">
      <c r="B2125" s="290">
        <v>13</v>
      </c>
      <c r="C2125" s="290" t="s">
        <v>878</v>
      </c>
      <c r="F2125" s="570" t="s">
        <v>355</v>
      </c>
      <c r="I2125" s="292" t="s">
        <v>30</v>
      </c>
    </row>
    <row r="2126" spans="2:9" x14ac:dyDescent="0.25">
      <c r="B2126" s="290">
        <v>13</v>
      </c>
      <c r="C2126" s="290" t="s">
        <v>878</v>
      </c>
      <c r="F2126" s="570" t="s">
        <v>355</v>
      </c>
      <c r="I2126" s="292" t="s">
        <v>30</v>
      </c>
    </row>
    <row r="2127" spans="2:9" x14ac:dyDescent="0.25">
      <c r="B2127" s="290">
        <v>13</v>
      </c>
      <c r="C2127" s="290" t="s">
        <v>878</v>
      </c>
      <c r="F2127" s="570" t="s">
        <v>355</v>
      </c>
      <c r="I2127" s="292" t="s">
        <v>30</v>
      </c>
    </row>
    <row r="2128" spans="2:9" x14ac:dyDescent="0.25">
      <c r="B2128" s="290">
        <v>13</v>
      </c>
      <c r="C2128" s="290" t="s">
        <v>878</v>
      </c>
      <c r="F2128" s="570" t="s">
        <v>355</v>
      </c>
      <c r="I2128" s="292" t="s">
        <v>30</v>
      </c>
    </row>
    <row r="2129" spans="2:9" x14ac:dyDescent="0.25">
      <c r="B2129" s="290">
        <v>13</v>
      </c>
      <c r="C2129" s="290" t="s">
        <v>878</v>
      </c>
      <c r="F2129" s="570" t="s">
        <v>355</v>
      </c>
      <c r="I2129" s="292" t="s">
        <v>30</v>
      </c>
    </row>
    <row r="2130" spans="2:9" x14ac:dyDescent="0.25">
      <c r="B2130" s="290">
        <v>13</v>
      </c>
      <c r="C2130" s="290" t="s">
        <v>878</v>
      </c>
      <c r="F2130" s="570" t="s">
        <v>355</v>
      </c>
      <c r="I2130" s="292" t="s">
        <v>30</v>
      </c>
    </row>
    <row r="2131" spans="2:9" x14ac:dyDescent="0.25">
      <c r="B2131" s="290">
        <v>13</v>
      </c>
      <c r="C2131" s="290" t="s">
        <v>878</v>
      </c>
      <c r="F2131" s="167">
        <v>0</v>
      </c>
      <c r="I2131" s="292" t="s">
        <v>30</v>
      </c>
    </row>
    <row r="2132" spans="2:9" x14ac:dyDescent="0.25">
      <c r="B2132" s="290">
        <v>13</v>
      </c>
      <c r="C2132" s="290" t="s">
        <v>878</v>
      </c>
      <c r="F2132" s="167">
        <v>0</v>
      </c>
      <c r="I2132" s="292" t="s">
        <v>30</v>
      </c>
    </row>
    <row r="2133" spans="2:9" x14ac:dyDescent="0.25">
      <c r="B2133" s="290">
        <v>13</v>
      </c>
      <c r="C2133" s="290" t="s">
        <v>878</v>
      </c>
      <c r="F2133" s="167">
        <v>0</v>
      </c>
      <c r="I2133" s="292" t="s">
        <v>30</v>
      </c>
    </row>
    <row r="2134" spans="2:9" x14ac:dyDescent="0.25">
      <c r="B2134" s="290">
        <v>13</v>
      </c>
      <c r="C2134" s="290" t="s">
        <v>878</v>
      </c>
      <c r="F2134" s="167">
        <v>0</v>
      </c>
      <c r="I2134" s="292" t="s">
        <v>30</v>
      </c>
    </row>
    <row r="2135" spans="2:9" x14ac:dyDescent="0.25">
      <c r="B2135" s="290">
        <v>13</v>
      </c>
      <c r="C2135" s="290" t="s">
        <v>878</v>
      </c>
      <c r="F2135" s="167">
        <v>0</v>
      </c>
      <c r="I2135" s="292" t="s">
        <v>30</v>
      </c>
    </row>
    <row r="2136" spans="2:9" x14ac:dyDescent="0.25">
      <c r="B2136" s="290">
        <v>13</v>
      </c>
      <c r="C2136" s="290" t="s">
        <v>878</v>
      </c>
      <c r="F2136" s="167">
        <v>0</v>
      </c>
      <c r="I2136" s="292" t="s">
        <v>30</v>
      </c>
    </row>
    <row r="2137" spans="2:9" x14ac:dyDescent="0.25">
      <c r="B2137" s="290">
        <v>13</v>
      </c>
      <c r="C2137" s="290" t="s">
        <v>878</v>
      </c>
      <c r="F2137" s="167">
        <v>0</v>
      </c>
      <c r="I2137" s="292" t="s">
        <v>30</v>
      </c>
    </row>
    <row r="2138" spans="2:9" x14ac:dyDescent="0.25">
      <c r="B2138" s="290">
        <v>13</v>
      </c>
      <c r="C2138" s="290" t="s">
        <v>878</v>
      </c>
      <c r="F2138" s="167">
        <v>0</v>
      </c>
      <c r="I2138" s="292" t="s">
        <v>30</v>
      </c>
    </row>
    <row r="2139" spans="2:9" x14ac:dyDescent="0.25">
      <c r="B2139" s="290">
        <v>13</v>
      </c>
      <c r="C2139" s="290" t="s">
        <v>878</v>
      </c>
      <c r="F2139" s="167">
        <v>0</v>
      </c>
      <c r="I2139" s="292" t="s">
        <v>30</v>
      </c>
    </row>
    <row r="2140" spans="2:9" x14ac:dyDescent="0.25">
      <c r="B2140" s="290">
        <v>13</v>
      </c>
      <c r="C2140" s="290" t="s">
        <v>878</v>
      </c>
      <c r="F2140" s="167">
        <v>0</v>
      </c>
      <c r="I2140" s="292" t="s">
        <v>30</v>
      </c>
    </row>
    <row r="2141" spans="2:9" x14ac:dyDescent="0.25">
      <c r="B2141" s="290">
        <v>13</v>
      </c>
      <c r="C2141" s="290" t="s">
        <v>878</v>
      </c>
      <c r="F2141" s="167">
        <v>0</v>
      </c>
      <c r="I2141" s="292" t="s">
        <v>30</v>
      </c>
    </row>
    <row r="2142" spans="2:9" x14ac:dyDescent="0.25">
      <c r="B2142" s="290">
        <v>13</v>
      </c>
      <c r="C2142" s="290" t="s">
        <v>878</v>
      </c>
      <c r="F2142" s="167">
        <v>0</v>
      </c>
      <c r="I2142" s="292" t="s">
        <v>30</v>
      </c>
    </row>
    <row r="2143" spans="2:9" x14ac:dyDescent="0.25">
      <c r="B2143" s="290">
        <v>13</v>
      </c>
      <c r="C2143" s="290" t="s">
        <v>878</v>
      </c>
      <c r="F2143" s="167">
        <v>0</v>
      </c>
      <c r="I2143" s="292" t="s">
        <v>30</v>
      </c>
    </row>
    <row r="2144" spans="2:9" x14ac:dyDescent="0.25">
      <c r="B2144" s="290">
        <v>13</v>
      </c>
      <c r="C2144" s="290" t="s">
        <v>878</v>
      </c>
      <c r="F2144" s="167">
        <v>0</v>
      </c>
      <c r="I2144" s="292" t="s">
        <v>30</v>
      </c>
    </row>
    <row r="2145" spans="2:9" x14ac:dyDescent="0.25">
      <c r="B2145" s="290">
        <v>13</v>
      </c>
      <c r="C2145" s="290" t="s">
        <v>878</v>
      </c>
      <c r="F2145" s="167">
        <v>0</v>
      </c>
      <c r="I2145" s="292" t="s">
        <v>30</v>
      </c>
    </row>
    <row r="2146" spans="2:9" x14ac:dyDescent="0.25">
      <c r="B2146" s="290">
        <v>13</v>
      </c>
      <c r="C2146" s="290" t="s">
        <v>878</v>
      </c>
      <c r="F2146" s="167">
        <v>0</v>
      </c>
      <c r="I2146" s="292" t="s">
        <v>30</v>
      </c>
    </row>
    <row r="2147" spans="2:9" x14ac:dyDescent="0.25">
      <c r="B2147" s="290">
        <v>13</v>
      </c>
      <c r="C2147" s="290" t="s">
        <v>878</v>
      </c>
      <c r="F2147" s="167">
        <v>0</v>
      </c>
      <c r="I2147" s="292" t="s">
        <v>30</v>
      </c>
    </row>
    <row r="2148" spans="2:9" x14ac:dyDescent="0.25">
      <c r="B2148" s="290">
        <v>13</v>
      </c>
      <c r="C2148" s="290" t="s">
        <v>878</v>
      </c>
      <c r="F2148" s="167">
        <v>0</v>
      </c>
      <c r="I2148" s="292" t="s">
        <v>30</v>
      </c>
    </row>
    <row r="2149" spans="2:9" x14ac:dyDescent="0.25">
      <c r="B2149" s="290">
        <v>13</v>
      </c>
      <c r="C2149" s="290" t="s">
        <v>878</v>
      </c>
      <c r="F2149" s="167">
        <v>0</v>
      </c>
      <c r="I2149" s="292" t="s">
        <v>30</v>
      </c>
    </row>
    <row r="2150" spans="2:9" x14ac:dyDescent="0.25">
      <c r="B2150" s="290">
        <v>13</v>
      </c>
      <c r="C2150" s="290" t="s">
        <v>878</v>
      </c>
      <c r="F2150" s="167">
        <v>0</v>
      </c>
      <c r="I2150" s="292" t="s">
        <v>30</v>
      </c>
    </row>
    <row r="2151" spans="2:9" x14ac:dyDescent="0.25">
      <c r="B2151" s="290">
        <v>13</v>
      </c>
      <c r="C2151" s="290" t="s">
        <v>878</v>
      </c>
      <c r="F2151" s="167">
        <v>0</v>
      </c>
      <c r="I2151" s="292" t="s">
        <v>30</v>
      </c>
    </row>
    <row r="2152" spans="2:9" x14ac:dyDescent="0.25">
      <c r="B2152" s="290">
        <v>13</v>
      </c>
      <c r="C2152" s="290" t="s">
        <v>878</v>
      </c>
      <c r="F2152" s="167">
        <v>0</v>
      </c>
      <c r="I2152" s="292" t="s">
        <v>30</v>
      </c>
    </row>
    <row r="2153" spans="2:9" x14ac:dyDescent="0.25">
      <c r="B2153" s="290">
        <v>13</v>
      </c>
      <c r="C2153" s="290" t="s">
        <v>878</v>
      </c>
      <c r="F2153" s="167">
        <v>0</v>
      </c>
      <c r="I2153" s="292" t="s">
        <v>30</v>
      </c>
    </row>
    <row r="2154" spans="2:9" x14ac:dyDescent="0.25">
      <c r="B2154" s="290">
        <v>13</v>
      </c>
      <c r="C2154" s="290" t="s">
        <v>878</v>
      </c>
      <c r="F2154" s="167">
        <v>0</v>
      </c>
      <c r="I2154" s="292" t="s">
        <v>30</v>
      </c>
    </row>
    <row r="2155" spans="2:9" x14ac:dyDescent="0.25">
      <c r="B2155" s="290">
        <v>13</v>
      </c>
      <c r="C2155" s="290" t="s">
        <v>878</v>
      </c>
      <c r="F2155" s="167">
        <v>0</v>
      </c>
      <c r="I2155" s="292" t="s">
        <v>30</v>
      </c>
    </row>
    <row r="2156" spans="2:9" x14ac:dyDescent="0.25">
      <c r="B2156" s="290">
        <v>13</v>
      </c>
      <c r="C2156" s="290" t="s">
        <v>878</v>
      </c>
      <c r="F2156" s="167">
        <v>0</v>
      </c>
      <c r="I2156" s="292" t="s">
        <v>30</v>
      </c>
    </row>
    <row r="2157" spans="2:9" x14ac:dyDescent="0.25">
      <c r="B2157" s="290">
        <v>13</v>
      </c>
      <c r="C2157" s="290" t="s">
        <v>878</v>
      </c>
      <c r="F2157" s="167">
        <v>0</v>
      </c>
      <c r="I2157" s="292" t="s">
        <v>30</v>
      </c>
    </row>
    <row r="2158" spans="2:9" x14ac:dyDescent="0.25">
      <c r="B2158" s="290">
        <v>13</v>
      </c>
      <c r="C2158" s="290" t="s">
        <v>878</v>
      </c>
      <c r="F2158" s="167">
        <v>0</v>
      </c>
      <c r="I2158" s="292" t="s">
        <v>30</v>
      </c>
    </row>
    <row r="2159" spans="2:9" x14ac:dyDescent="0.25">
      <c r="B2159" s="290">
        <v>13</v>
      </c>
      <c r="C2159" s="290" t="s">
        <v>878</v>
      </c>
      <c r="F2159" s="167">
        <v>0</v>
      </c>
      <c r="I2159" s="292" t="s">
        <v>30</v>
      </c>
    </row>
    <row r="2160" spans="2:9" x14ac:dyDescent="0.25">
      <c r="B2160" s="290">
        <v>13</v>
      </c>
      <c r="C2160" s="290" t="s">
        <v>878</v>
      </c>
      <c r="F2160" s="167">
        <v>0</v>
      </c>
      <c r="I2160" s="292" t="s">
        <v>30</v>
      </c>
    </row>
    <row r="2161" spans="2:9" x14ac:dyDescent="0.25">
      <c r="B2161" s="290">
        <v>13</v>
      </c>
      <c r="C2161" s="290" t="s">
        <v>878</v>
      </c>
      <c r="F2161" s="167">
        <v>0</v>
      </c>
      <c r="I2161" s="292" t="s">
        <v>30</v>
      </c>
    </row>
    <row r="2162" spans="2:9" x14ac:dyDescent="0.25">
      <c r="B2162" s="290">
        <v>13</v>
      </c>
      <c r="C2162" s="290" t="s">
        <v>878</v>
      </c>
      <c r="F2162" s="167">
        <v>0</v>
      </c>
      <c r="I2162" s="292" t="s">
        <v>30</v>
      </c>
    </row>
    <row r="2163" spans="2:9" x14ac:dyDescent="0.25">
      <c r="B2163" s="290">
        <v>13</v>
      </c>
      <c r="C2163" s="290" t="s">
        <v>878</v>
      </c>
      <c r="F2163" s="167">
        <v>0</v>
      </c>
      <c r="I2163" s="292" t="s">
        <v>30</v>
      </c>
    </row>
    <row r="2164" spans="2:9" x14ac:dyDescent="0.25">
      <c r="B2164" s="290">
        <v>13</v>
      </c>
      <c r="C2164" s="290" t="s">
        <v>878</v>
      </c>
      <c r="F2164" s="167">
        <v>0</v>
      </c>
      <c r="I2164" s="292" t="s">
        <v>30</v>
      </c>
    </row>
    <row r="2165" spans="2:9" x14ac:dyDescent="0.25">
      <c r="B2165" s="290">
        <v>13</v>
      </c>
      <c r="C2165" s="290" t="s">
        <v>878</v>
      </c>
      <c r="F2165" s="167">
        <v>0</v>
      </c>
      <c r="I2165" s="292" t="s">
        <v>30</v>
      </c>
    </row>
    <row r="2166" spans="2:9" x14ac:dyDescent="0.25">
      <c r="B2166" s="290">
        <v>13</v>
      </c>
      <c r="C2166" s="290" t="s">
        <v>878</v>
      </c>
      <c r="F2166" s="167">
        <v>0</v>
      </c>
      <c r="I2166" s="292" t="s">
        <v>30</v>
      </c>
    </row>
    <row r="2167" spans="2:9" x14ac:dyDescent="0.25">
      <c r="B2167" s="290">
        <v>13</v>
      </c>
      <c r="C2167" s="290" t="s">
        <v>878</v>
      </c>
      <c r="F2167" s="167">
        <v>0</v>
      </c>
      <c r="I2167" s="292" t="s">
        <v>30</v>
      </c>
    </row>
    <row r="2168" spans="2:9" x14ac:dyDescent="0.25">
      <c r="B2168" s="290">
        <v>13</v>
      </c>
      <c r="C2168" s="290" t="s">
        <v>878</v>
      </c>
      <c r="F2168" s="167">
        <v>0</v>
      </c>
      <c r="I2168" s="292" t="s">
        <v>30</v>
      </c>
    </row>
    <row r="2169" spans="2:9" x14ac:dyDescent="0.25">
      <c r="B2169" s="290">
        <v>13</v>
      </c>
      <c r="C2169" s="290" t="s">
        <v>878</v>
      </c>
      <c r="F2169" s="167">
        <v>0</v>
      </c>
      <c r="I2169" s="292" t="s">
        <v>30</v>
      </c>
    </row>
    <row r="2170" spans="2:9" x14ac:dyDescent="0.25">
      <c r="B2170" s="290">
        <v>13</v>
      </c>
      <c r="C2170" s="290" t="s">
        <v>878</v>
      </c>
      <c r="F2170" s="167">
        <v>0</v>
      </c>
      <c r="I2170" s="292" t="s">
        <v>30</v>
      </c>
    </row>
    <row r="2171" spans="2:9" x14ac:dyDescent="0.25">
      <c r="B2171" s="290">
        <v>13</v>
      </c>
      <c r="C2171" s="290" t="s">
        <v>878</v>
      </c>
      <c r="F2171" s="167">
        <v>0</v>
      </c>
      <c r="I2171" s="292" t="s">
        <v>30</v>
      </c>
    </row>
    <row r="2172" spans="2:9" x14ac:dyDescent="0.25">
      <c r="B2172" s="290">
        <v>13</v>
      </c>
      <c r="C2172" s="290" t="s">
        <v>878</v>
      </c>
      <c r="F2172" s="167">
        <v>0</v>
      </c>
      <c r="I2172" s="292" t="s">
        <v>30</v>
      </c>
    </row>
    <row r="2173" spans="2:9" x14ac:dyDescent="0.25">
      <c r="B2173" s="290">
        <v>13</v>
      </c>
      <c r="C2173" s="290" t="s">
        <v>878</v>
      </c>
      <c r="F2173" s="167">
        <v>1</v>
      </c>
      <c r="I2173" s="292" t="s">
        <v>30</v>
      </c>
    </row>
    <row r="2174" spans="2:9" x14ac:dyDescent="0.25">
      <c r="B2174" s="290">
        <v>13</v>
      </c>
      <c r="C2174" s="290" t="s">
        <v>878</v>
      </c>
      <c r="F2174" s="167">
        <v>1</v>
      </c>
      <c r="I2174" s="292" t="s">
        <v>30</v>
      </c>
    </row>
    <row r="2175" spans="2:9" x14ac:dyDescent="0.25">
      <c r="B2175" s="290">
        <v>13</v>
      </c>
      <c r="C2175" s="290" t="s">
        <v>878</v>
      </c>
      <c r="F2175" s="167">
        <v>1</v>
      </c>
      <c r="I2175" s="292" t="s">
        <v>30</v>
      </c>
    </row>
    <row r="2176" spans="2:9" x14ac:dyDescent="0.25">
      <c r="B2176" s="290">
        <v>13</v>
      </c>
      <c r="C2176" s="290" t="s">
        <v>878</v>
      </c>
      <c r="F2176" s="167">
        <v>1</v>
      </c>
      <c r="I2176" s="292" t="s">
        <v>30</v>
      </c>
    </row>
    <row r="2177" spans="2:9" x14ac:dyDescent="0.25">
      <c r="B2177" s="290">
        <v>13</v>
      </c>
      <c r="C2177" s="290" t="s">
        <v>878</v>
      </c>
      <c r="F2177" s="167">
        <v>1</v>
      </c>
      <c r="I2177" s="292" t="s">
        <v>30</v>
      </c>
    </row>
    <row r="2178" spans="2:9" x14ac:dyDescent="0.25">
      <c r="B2178" s="290">
        <v>13</v>
      </c>
      <c r="C2178" s="290" t="s">
        <v>878</v>
      </c>
      <c r="F2178" s="167">
        <v>1</v>
      </c>
      <c r="I2178" s="292" t="s">
        <v>30</v>
      </c>
    </row>
    <row r="2179" spans="2:9" x14ac:dyDescent="0.25">
      <c r="B2179" s="290">
        <v>13</v>
      </c>
      <c r="C2179" s="290" t="s">
        <v>878</v>
      </c>
      <c r="F2179" s="167">
        <v>1</v>
      </c>
      <c r="I2179" s="292" t="s">
        <v>30</v>
      </c>
    </row>
    <row r="2180" spans="2:9" x14ac:dyDescent="0.25">
      <c r="B2180" s="290">
        <v>13</v>
      </c>
      <c r="C2180" s="290" t="s">
        <v>878</v>
      </c>
      <c r="F2180" s="167">
        <v>1</v>
      </c>
      <c r="I2180" s="292" t="s">
        <v>30</v>
      </c>
    </row>
    <row r="2181" spans="2:9" x14ac:dyDescent="0.25">
      <c r="B2181" s="290">
        <v>13</v>
      </c>
      <c r="C2181" s="290" t="s">
        <v>878</v>
      </c>
      <c r="F2181" s="167">
        <v>1</v>
      </c>
      <c r="I2181" s="292" t="s">
        <v>30</v>
      </c>
    </row>
    <row r="2182" spans="2:9" x14ac:dyDescent="0.25">
      <c r="B2182" s="290">
        <v>13</v>
      </c>
      <c r="C2182" s="290" t="s">
        <v>878</v>
      </c>
      <c r="F2182" s="167">
        <v>1</v>
      </c>
      <c r="I2182" s="292" t="s">
        <v>30</v>
      </c>
    </row>
    <row r="2183" spans="2:9" x14ac:dyDescent="0.25">
      <c r="B2183" s="290">
        <v>13</v>
      </c>
      <c r="C2183" s="290" t="s">
        <v>878</v>
      </c>
      <c r="F2183" s="167">
        <v>1</v>
      </c>
      <c r="I2183" s="292" t="s">
        <v>30</v>
      </c>
    </row>
    <row r="2184" spans="2:9" x14ac:dyDescent="0.25">
      <c r="B2184" s="290">
        <v>13</v>
      </c>
      <c r="C2184" s="290" t="s">
        <v>878</v>
      </c>
      <c r="F2184" s="167">
        <v>1</v>
      </c>
      <c r="I2184" s="292" t="s">
        <v>30</v>
      </c>
    </row>
    <row r="2185" spans="2:9" x14ac:dyDescent="0.25">
      <c r="B2185" s="290">
        <v>13</v>
      </c>
      <c r="C2185" s="290" t="s">
        <v>878</v>
      </c>
      <c r="F2185" s="167">
        <v>1</v>
      </c>
      <c r="I2185" s="292" t="s">
        <v>30</v>
      </c>
    </row>
    <row r="2186" spans="2:9" x14ac:dyDescent="0.25">
      <c r="B2186" s="290">
        <v>13</v>
      </c>
      <c r="C2186" s="290" t="s">
        <v>878</v>
      </c>
      <c r="F2186" s="167">
        <v>1</v>
      </c>
      <c r="I2186" s="292" t="s">
        <v>30</v>
      </c>
    </row>
    <row r="2187" spans="2:9" x14ac:dyDescent="0.25">
      <c r="B2187" s="290">
        <v>13</v>
      </c>
      <c r="C2187" s="290" t="s">
        <v>878</v>
      </c>
      <c r="F2187" s="167">
        <v>1</v>
      </c>
      <c r="I2187" s="292" t="s">
        <v>30</v>
      </c>
    </row>
    <row r="2188" spans="2:9" x14ac:dyDescent="0.25">
      <c r="B2188" s="290">
        <v>13</v>
      </c>
      <c r="C2188" s="290" t="s">
        <v>878</v>
      </c>
      <c r="F2188" s="167">
        <v>1</v>
      </c>
      <c r="I2188" s="292" t="s">
        <v>30</v>
      </c>
    </row>
    <row r="2189" spans="2:9" x14ac:dyDescent="0.25">
      <c r="B2189" s="290">
        <v>13</v>
      </c>
      <c r="C2189" s="290" t="s">
        <v>878</v>
      </c>
      <c r="F2189" s="167">
        <v>1</v>
      </c>
      <c r="I2189" s="292" t="s">
        <v>30</v>
      </c>
    </row>
    <row r="2190" spans="2:9" x14ac:dyDescent="0.25">
      <c r="B2190" s="290">
        <v>13</v>
      </c>
      <c r="C2190" s="290" t="s">
        <v>878</v>
      </c>
      <c r="F2190" s="167">
        <v>1</v>
      </c>
      <c r="I2190" s="292" t="s">
        <v>30</v>
      </c>
    </row>
    <row r="2191" spans="2:9" x14ac:dyDescent="0.25">
      <c r="B2191" s="290">
        <v>13</v>
      </c>
      <c r="C2191" s="290" t="s">
        <v>878</v>
      </c>
      <c r="F2191" s="167">
        <v>1</v>
      </c>
      <c r="I2191" s="292" t="s">
        <v>30</v>
      </c>
    </row>
    <row r="2192" spans="2:9" x14ac:dyDescent="0.25">
      <c r="B2192" s="290">
        <v>13</v>
      </c>
      <c r="C2192" s="290" t="s">
        <v>878</v>
      </c>
      <c r="F2192" s="167">
        <v>1</v>
      </c>
      <c r="I2192" s="292" t="s">
        <v>30</v>
      </c>
    </row>
    <row r="2193" spans="2:9" x14ac:dyDescent="0.25">
      <c r="B2193" s="290">
        <v>13</v>
      </c>
      <c r="C2193" s="290" t="s">
        <v>878</v>
      </c>
      <c r="F2193" s="167">
        <v>1</v>
      </c>
      <c r="I2193" s="292" t="s">
        <v>30</v>
      </c>
    </row>
    <row r="2194" spans="2:9" x14ac:dyDescent="0.25">
      <c r="B2194" s="290">
        <v>13</v>
      </c>
      <c r="C2194" s="290" t="s">
        <v>878</v>
      </c>
      <c r="F2194" s="167">
        <v>1</v>
      </c>
      <c r="I2194" s="292" t="s">
        <v>30</v>
      </c>
    </row>
    <row r="2195" spans="2:9" x14ac:dyDescent="0.25">
      <c r="B2195" s="290">
        <v>13</v>
      </c>
      <c r="C2195" s="290" t="s">
        <v>878</v>
      </c>
      <c r="F2195" s="167">
        <v>1</v>
      </c>
      <c r="I2195" s="292" t="s">
        <v>30</v>
      </c>
    </row>
    <row r="2196" spans="2:9" x14ac:dyDescent="0.25">
      <c r="B2196" s="290">
        <v>13</v>
      </c>
      <c r="C2196" s="290" t="s">
        <v>878</v>
      </c>
      <c r="F2196" s="167">
        <v>1</v>
      </c>
      <c r="I2196" s="292" t="s">
        <v>30</v>
      </c>
    </row>
    <row r="2197" spans="2:9" x14ac:dyDescent="0.25">
      <c r="B2197" s="290">
        <v>13</v>
      </c>
      <c r="C2197" s="290" t="s">
        <v>878</v>
      </c>
      <c r="F2197" s="167">
        <v>1</v>
      </c>
      <c r="I2197" s="292" t="s">
        <v>30</v>
      </c>
    </row>
    <row r="2198" spans="2:9" x14ac:dyDescent="0.25">
      <c r="B2198" s="290">
        <v>13</v>
      </c>
      <c r="C2198" s="290" t="s">
        <v>878</v>
      </c>
      <c r="F2198" s="167">
        <v>1</v>
      </c>
      <c r="I2198" s="292" t="s">
        <v>30</v>
      </c>
    </row>
    <row r="2199" spans="2:9" x14ac:dyDescent="0.25">
      <c r="B2199" s="290">
        <v>13</v>
      </c>
      <c r="C2199" s="290" t="s">
        <v>878</v>
      </c>
      <c r="F2199" s="167">
        <v>1</v>
      </c>
      <c r="I2199" s="292" t="s">
        <v>30</v>
      </c>
    </row>
    <row r="2200" spans="2:9" x14ac:dyDescent="0.25">
      <c r="B2200" s="290">
        <v>13</v>
      </c>
      <c r="C2200" s="290" t="s">
        <v>878</v>
      </c>
      <c r="F2200" s="167">
        <v>1</v>
      </c>
      <c r="I2200" s="292" t="s">
        <v>30</v>
      </c>
    </row>
    <row r="2201" spans="2:9" x14ac:dyDescent="0.25">
      <c r="B2201" s="290">
        <v>13</v>
      </c>
      <c r="C2201" s="290" t="s">
        <v>878</v>
      </c>
      <c r="F2201" s="167">
        <v>1</v>
      </c>
      <c r="I2201" s="292" t="s">
        <v>30</v>
      </c>
    </row>
    <row r="2202" spans="2:9" x14ac:dyDescent="0.25">
      <c r="B2202" s="290">
        <v>13</v>
      </c>
      <c r="C2202" s="290" t="s">
        <v>878</v>
      </c>
      <c r="F2202" s="167">
        <v>1</v>
      </c>
      <c r="I2202" s="292" t="s">
        <v>30</v>
      </c>
    </row>
    <row r="2203" spans="2:9" x14ac:dyDescent="0.25">
      <c r="B2203" s="290">
        <v>13</v>
      </c>
      <c r="C2203" s="290" t="s">
        <v>878</v>
      </c>
      <c r="F2203" s="167">
        <v>1</v>
      </c>
      <c r="I2203" s="292" t="s">
        <v>30</v>
      </c>
    </row>
    <row r="2204" spans="2:9" x14ac:dyDescent="0.25">
      <c r="B2204" s="290">
        <v>13</v>
      </c>
      <c r="C2204" s="290" t="s">
        <v>878</v>
      </c>
      <c r="F2204" s="167">
        <v>1</v>
      </c>
      <c r="I2204" s="292" t="s">
        <v>30</v>
      </c>
    </row>
    <row r="2205" spans="2:9" x14ac:dyDescent="0.25">
      <c r="B2205" s="290">
        <v>13</v>
      </c>
      <c r="C2205" s="290" t="s">
        <v>878</v>
      </c>
      <c r="F2205" s="167">
        <v>1</v>
      </c>
      <c r="I2205" s="292" t="s">
        <v>30</v>
      </c>
    </row>
    <row r="2206" spans="2:9" x14ac:dyDescent="0.25">
      <c r="B2206" s="290">
        <v>13</v>
      </c>
      <c r="C2206" s="290" t="s">
        <v>878</v>
      </c>
      <c r="F2206" s="167">
        <v>1</v>
      </c>
      <c r="I2206" s="292" t="s">
        <v>30</v>
      </c>
    </row>
    <row r="2207" spans="2:9" x14ac:dyDescent="0.25">
      <c r="B2207" s="290">
        <v>13</v>
      </c>
      <c r="C2207" s="290" t="s">
        <v>878</v>
      </c>
      <c r="F2207" s="167">
        <v>1</v>
      </c>
      <c r="I2207" s="292" t="s">
        <v>30</v>
      </c>
    </row>
    <row r="2208" spans="2:9" x14ac:dyDescent="0.25">
      <c r="B2208" s="290">
        <v>13</v>
      </c>
      <c r="C2208" s="290" t="s">
        <v>878</v>
      </c>
      <c r="F2208" s="167">
        <v>1</v>
      </c>
      <c r="I2208" s="292" t="s">
        <v>30</v>
      </c>
    </row>
    <row r="2209" spans="2:9" x14ac:dyDescent="0.25">
      <c r="B2209" s="290">
        <v>13</v>
      </c>
      <c r="C2209" s="290" t="s">
        <v>878</v>
      </c>
      <c r="F2209" s="167">
        <v>1</v>
      </c>
      <c r="I2209" s="292" t="s">
        <v>30</v>
      </c>
    </row>
    <row r="2210" spans="2:9" x14ac:dyDescent="0.25">
      <c r="B2210" s="290">
        <v>13</v>
      </c>
      <c r="C2210" s="290" t="s">
        <v>878</v>
      </c>
      <c r="F2210" s="167">
        <v>1</v>
      </c>
      <c r="I2210" s="292" t="s">
        <v>30</v>
      </c>
    </row>
    <row r="2211" spans="2:9" x14ac:dyDescent="0.25">
      <c r="B2211" s="290">
        <v>13</v>
      </c>
      <c r="C2211" s="290" t="s">
        <v>878</v>
      </c>
      <c r="F2211" s="167">
        <v>1</v>
      </c>
      <c r="I2211" s="292" t="s">
        <v>30</v>
      </c>
    </row>
    <row r="2212" spans="2:9" x14ac:dyDescent="0.25">
      <c r="B2212" s="290">
        <v>13</v>
      </c>
      <c r="C2212" s="290" t="s">
        <v>878</v>
      </c>
      <c r="F2212" s="167">
        <v>1</v>
      </c>
      <c r="I2212" s="292" t="s">
        <v>30</v>
      </c>
    </row>
    <row r="2213" spans="2:9" x14ac:dyDescent="0.25">
      <c r="B2213" s="290">
        <v>13</v>
      </c>
      <c r="C2213" s="290" t="s">
        <v>878</v>
      </c>
      <c r="F2213" s="167">
        <v>1</v>
      </c>
      <c r="I2213" s="292" t="s">
        <v>30</v>
      </c>
    </row>
    <row r="2214" spans="2:9" x14ac:dyDescent="0.25">
      <c r="B2214" s="290">
        <v>13</v>
      </c>
      <c r="C2214" s="290" t="s">
        <v>878</v>
      </c>
      <c r="F2214" s="167">
        <v>1</v>
      </c>
      <c r="I2214" s="292" t="s">
        <v>30</v>
      </c>
    </row>
    <row r="2215" spans="2:9" x14ac:dyDescent="0.25">
      <c r="B2215" s="290">
        <v>13</v>
      </c>
      <c r="C2215" s="290" t="s">
        <v>878</v>
      </c>
      <c r="F2215" s="570">
        <v>2</v>
      </c>
      <c r="I2215" s="292" t="s">
        <v>30</v>
      </c>
    </row>
    <row r="2216" spans="2:9" x14ac:dyDescent="0.25">
      <c r="B2216" s="290">
        <v>13</v>
      </c>
      <c r="C2216" s="290" t="s">
        <v>878</v>
      </c>
      <c r="F2216" s="570">
        <v>2</v>
      </c>
      <c r="I2216" s="292" t="s">
        <v>30</v>
      </c>
    </row>
    <row r="2217" spans="2:9" x14ac:dyDescent="0.25">
      <c r="B2217" s="290">
        <v>13</v>
      </c>
      <c r="C2217" s="290" t="s">
        <v>878</v>
      </c>
      <c r="F2217" s="570">
        <v>2</v>
      </c>
      <c r="I2217" s="292" t="s">
        <v>30</v>
      </c>
    </row>
    <row r="2218" spans="2:9" x14ac:dyDescent="0.25">
      <c r="B2218" s="290">
        <v>13</v>
      </c>
      <c r="C2218" s="290" t="s">
        <v>878</v>
      </c>
      <c r="F2218" s="570">
        <v>2</v>
      </c>
      <c r="I2218" s="292" t="s">
        <v>30</v>
      </c>
    </row>
    <row r="2219" spans="2:9" x14ac:dyDescent="0.25">
      <c r="B2219" s="290">
        <v>13</v>
      </c>
      <c r="C2219" s="290" t="s">
        <v>878</v>
      </c>
      <c r="F2219" s="570">
        <v>2</v>
      </c>
      <c r="I2219" s="292" t="s">
        <v>30</v>
      </c>
    </row>
    <row r="2220" spans="2:9" x14ac:dyDescent="0.25">
      <c r="B2220" s="290">
        <v>13</v>
      </c>
      <c r="C2220" s="290" t="s">
        <v>878</v>
      </c>
      <c r="F2220" s="570">
        <v>2</v>
      </c>
      <c r="I2220" s="292" t="s">
        <v>30</v>
      </c>
    </row>
    <row r="2221" spans="2:9" x14ac:dyDescent="0.25">
      <c r="B2221" s="290">
        <v>13</v>
      </c>
      <c r="C2221" s="290" t="s">
        <v>878</v>
      </c>
      <c r="F2221" s="570">
        <v>2</v>
      </c>
      <c r="I2221" s="292" t="s">
        <v>30</v>
      </c>
    </row>
    <row r="2222" spans="2:9" x14ac:dyDescent="0.25">
      <c r="B2222" s="290">
        <v>13</v>
      </c>
      <c r="C2222" s="290" t="s">
        <v>878</v>
      </c>
      <c r="F2222" s="570">
        <v>2</v>
      </c>
      <c r="I2222" s="292" t="s">
        <v>30</v>
      </c>
    </row>
    <row r="2223" spans="2:9" x14ac:dyDescent="0.25">
      <c r="B2223" s="290">
        <v>13</v>
      </c>
      <c r="C2223" s="290" t="s">
        <v>878</v>
      </c>
      <c r="F2223" s="570">
        <v>2</v>
      </c>
      <c r="I2223" s="292" t="s">
        <v>30</v>
      </c>
    </row>
    <row r="2224" spans="2:9" x14ac:dyDescent="0.25">
      <c r="B2224" s="290">
        <v>13</v>
      </c>
      <c r="C2224" s="290" t="s">
        <v>878</v>
      </c>
      <c r="F2224" s="570">
        <v>2</v>
      </c>
      <c r="I2224" s="292" t="s">
        <v>30</v>
      </c>
    </row>
    <row r="2225" spans="2:9" x14ac:dyDescent="0.25">
      <c r="B2225" s="290">
        <v>13</v>
      </c>
      <c r="C2225" s="290" t="s">
        <v>878</v>
      </c>
      <c r="F2225" s="570">
        <v>2</v>
      </c>
      <c r="I2225" s="292" t="s">
        <v>30</v>
      </c>
    </row>
    <row r="2226" spans="2:9" x14ac:dyDescent="0.25">
      <c r="B2226" s="290">
        <v>13</v>
      </c>
      <c r="C2226" s="290" t="s">
        <v>878</v>
      </c>
      <c r="F2226" s="570">
        <v>2</v>
      </c>
      <c r="I2226" s="292" t="s">
        <v>30</v>
      </c>
    </row>
    <row r="2227" spans="2:9" x14ac:dyDescent="0.25">
      <c r="B2227" s="290">
        <v>13</v>
      </c>
      <c r="C2227" s="290" t="s">
        <v>878</v>
      </c>
      <c r="F2227" s="570">
        <v>2</v>
      </c>
      <c r="I2227" s="292" t="s">
        <v>30</v>
      </c>
    </row>
    <row r="2228" spans="2:9" x14ac:dyDescent="0.25">
      <c r="B2228" s="290">
        <v>13</v>
      </c>
      <c r="C2228" s="290" t="s">
        <v>878</v>
      </c>
      <c r="F2228" s="570">
        <v>2</v>
      </c>
      <c r="I2228" s="292" t="s">
        <v>30</v>
      </c>
    </row>
    <row r="2229" spans="2:9" x14ac:dyDescent="0.25">
      <c r="B2229" s="290">
        <v>13</v>
      </c>
      <c r="C2229" s="290" t="s">
        <v>878</v>
      </c>
      <c r="F2229" s="570">
        <v>2</v>
      </c>
      <c r="I2229" s="292" t="s">
        <v>30</v>
      </c>
    </row>
    <row r="2230" spans="2:9" x14ac:dyDescent="0.25">
      <c r="B2230" s="290">
        <v>13</v>
      </c>
      <c r="C2230" s="290" t="s">
        <v>878</v>
      </c>
      <c r="F2230" s="570">
        <v>2</v>
      </c>
      <c r="I2230" s="292" t="s">
        <v>30</v>
      </c>
    </row>
    <row r="2231" spans="2:9" x14ac:dyDescent="0.25">
      <c r="B2231" s="290">
        <v>13</v>
      </c>
      <c r="C2231" s="290" t="s">
        <v>878</v>
      </c>
      <c r="F2231" s="570">
        <v>2</v>
      </c>
      <c r="I2231" s="292" t="s">
        <v>30</v>
      </c>
    </row>
    <row r="2232" spans="2:9" x14ac:dyDescent="0.25">
      <c r="B2232" s="290">
        <v>13</v>
      </c>
      <c r="C2232" s="290" t="s">
        <v>878</v>
      </c>
      <c r="F2232" s="570">
        <v>2</v>
      </c>
      <c r="I2232" s="292" t="s">
        <v>30</v>
      </c>
    </row>
    <row r="2233" spans="2:9" x14ac:dyDescent="0.25">
      <c r="B2233" s="290">
        <v>13</v>
      </c>
      <c r="C2233" s="290" t="s">
        <v>878</v>
      </c>
      <c r="F2233" s="570">
        <v>2</v>
      </c>
      <c r="I2233" s="292" t="s">
        <v>30</v>
      </c>
    </row>
    <row r="2234" spans="2:9" x14ac:dyDescent="0.25">
      <c r="B2234" s="290">
        <v>13</v>
      </c>
      <c r="C2234" s="290" t="s">
        <v>878</v>
      </c>
      <c r="F2234" s="570">
        <v>2</v>
      </c>
      <c r="I2234" s="292" t="s">
        <v>30</v>
      </c>
    </row>
    <row r="2235" spans="2:9" x14ac:dyDescent="0.25">
      <c r="B2235" s="290">
        <v>13</v>
      </c>
      <c r="C2235" s="290" t="s">
        <v>878</v>
      </c>
      <c r="F2235" s="570">
        <v>2</v>
      </c>
      <c r="I2235" s="292" t="s">
        <v>30</v>
      </c>
    </row>
    <row r="2236" spans="2:9" x14ac:dyDescent="0.25">
      <c r="B2236" s="290">
        <v>13</v>
      </c>
      <c r="C2236" s="290" t="s">
        <v>878</v>
      </c>
      <c r="F2236" s="570">
        <v>2</v>
      </c>
      <c r="I2236" s="292" t="s">
        <v>30</v>
      </c>
    </row>
    <row r="2237" spans="2:9" x14ac:dyDescent="0.25">
      <c r="B2237" s="290">
        <v>13</v>
      </c>
      <c r="C2237" s="290" t="s">
        <v>878</v>
      </c>
      <c r="F2237" s="570">
        <v>2</v>
      </c>
      <c r="I2237" s="292" t="s">
        <v>30</v>
      </c>
    </row>
    <row r="2238" spans="2:9" x14ac:dyDescent="0.25">
      <c r="B2238" s="290">
        <v>13</v>
      </c>
      <c r="C2238" s="290" t="s">
        <v>878</v>
      </c>
      <c r="F2238" s="570">
        <v>2</v>
      </c>
      <c r="I2238" s="292" t="s">
        <v>30</v>
      </c>
    </row>
    <row r="2239" spans="2:9" x14ac:dyDescent="0.25">
      <c r="B2239" s="290">
        <v>13</v>
      </c>
      <c r="C2239" s="290" t="s">
        <v>878</v>
      </c>
      <c r="F2239" s="570">
        <v>2</v>
      </c>
      <c r="I2239" s="292" t="s">
        <v>30</v>
      </c>
    </row>
    <row r="2240" spans="2:9" x14ac:dyDescent="0.25">
      <c r="B2240" s="290">
        <v>13</v>
      </c>
      <c r="C2240" s="290" t="s">
        <v>878</v>
      </c>
      <c r="F2240" s="570">
        <v>2</v>
      </c>
      <c r="I2240" s="292" t="s">
        <v>30</v>
      </c>
    </row>
    <row r="2241" spans="2:9" x14ac:dyDescent="0.25">
      <c r="B2241" s="290">
        <v>13</v>
      </c>
      <c r="C2241" s="290" t="s">
        <v>878</v>
      </c>
      <c r="F2241" s="570">
        <v>2</v>
      </c>
      <c r="I2241" s="292" t="s">
        <v>30</v>
      </c>
    </row>
    <row r="2242" spans="2:9" x14ac:dyDescent="0.25">
      <c r="B2242" s="290">
        <v>13</v>
      </c>
      <c r="C2242" s="290" t="s">
        <v>878</v>
      </c>
      <c r="F2242" s="570">
        <v>2</v>
      </c>
      <c r="I2242" s="292" t="s">
        <v>30</v>
      </c>
    </row>
    <row r="2243" spans="2:9" x14ac:dyDescent="0.25">
      <c r="B2243" s="290">
        <v>13</v>
      </c>
      <c r="C2243" s="290" t="s">
        <v>878</v>
      </c>
      <c r="F2243" s="570">
        <v>2</v>
      </c>
      <c r="I2243" s="292" t="s">
        <v>30</v>
      </c>
    </row>
    <row r="2244" spans="2:9" x14ac:dyDescent="0.25">
      <c r="B2244" s="290">
        <v>13</v>
      </c>
      <c r="C2244" s="290" t="s">
        <v>878</v>
      </c>
      <c r="F2244" s="570">
        <v>2</v>
      </c>
      <c r="I2244" s="292" t="s">
        <v>30</v>
      </c>
    </row>
    <row r="2245" spans="2:9" x14ac:dyDescent="0.25">
      <c r="B2245" s="290">
        <v>13</v>
      </c>
      <c r="C2245" s="290" t="s">
        <v>878</v>
      </c>
      <c r="F2245" s="570">
        <v>2</v>
      </c>
      <c r="I2245" s="292" t="s">
        <v>30</v>
      </c>
    </row>
    <row r="2246" spans="2:9" x14ac:dyDescent="0.25">
      <c r="B2246" s="290">
        <v>13</v>
      </c>
      <c r="C2246" s="290" t="s">
        <v>878</v>
      </c>
      <c r="F2246" s="570">
        <v>2</v>
      </c>
      <c r="I2246" s="292" t="s">
        <v>30</v>
      </c>
    </row>
    <row r="2247" spans="2:9" x14ac:dyDescent="0.25">
      <c r="B2247" s="290">
        <v>13</v>
      </c>
      <c r="C2247" s="290" t="s">
        <v>878</v>
      </c>
      <c r="F2247" s="570">
        <v>2</v>
      </c>
      <c r="I2247" s="292" t="s">
        <v>30</v>
      </c>
    </row>
    <row r="2248" spans="2:9" x14ac:dyDescent="0.25">
      <c r="B2248" s="290">
        <v>13</v>
      </c>
      <c r="C2248" s="290" t="s">
        <v>878</v>
      </c>
      <c r="F2248" s="570">
        <v>2</v>
      </c>
      <c r="I2248" s="292" t="s">
        <v>30</v>
      </c>
    </row>
    <row r="2249" spans="2:9" x14ac:dyDescent="0.25">
      <c r="B2249" s="290">
        <v>13</v>
      </c>
      <c r="C2249" s="290" t="s">
        <v>878</v>
      </c>
      <c r="F2249" s="570">
        <v>2</v>
      </c>
      <c r="I2249" s="292" t="s">
        <v>30</v>
      </c>
    </row>
    <row r="2250" spans="2:9" x14ac:dyDescent="0.25">
      <c r="B2250" s="290">
        <v>13</v>
      </c>
      <c r="C2250" s="290" t="s">
        <v>878</v>
      </c>
      <c r="F2250" s="570">
        <v>2</v>
      </c>
      <c r="I2250" s="292" t="s">
        <v>30</v>
      </c>
    </row>
    <row r="2251" spans="2:9" x14ac:dyDescent="0.25">
      <c r="B2251" s="290">
        <v>13</v>
      </c>
      <c r="C2251" s="290" t="s">
        <v>878</v>
      </c>
      <c r="F2251" s="570">
        <v>2</v>
      </c>
      <c r="I2251" s="292" t="s">
        <v>30</v>
      </c>
    </row>
    <row r="2252" spans="2:9" x14ac:dyDescent="0.25">
      <c r="B2252" s="290">
        <v>13</v>
      </c>
      <c r="C2252" s="290" t="s">
        <v>878</v>
      </c>
      <c r="F2252" s="570">
        <v>2</v>
      </c>
      <c r="I2252" s="292" t="s">
        <v>30</v>
      </c>
    </row>
    <row r="2253" spans="2:9" x14ac:dyDescent="0.25">
      <c r="B2253" s="290">
        <v>13</v>
      </c>
      <c r="C2253" s="290" t="s">
        <v>878</v>
      </c>
      <c r="F2253" s="570">
        <v>2</v>
      </c>
      <c r="I2253" s="292" t="s">
        <v>30</v>
      </c>
    </row>
    <row r="2254" spans="2:9" x14ac:dyDescent="0.25">
      <c r="B2254" s="290">
        <v>13</v>
      </c>
      <c r="C2254" s="290" t="s">
        <v>878</v>
      </c>
      <c r="F2254" s="570">
        <v>2</v>
      </c>
      <c r="I2254" s="292" t="s">
        <v>30</v>
      </c>
    </row>
    <row r="2255" spans="2:9" x14ac:dyDescent="0.25">
      <c r="B2255" s="290">
        <v>13</v>
      </c>
      <c r="C2255" s="290" t="s">
        <v>878</v>
      </c>
      <c r="F2255" s="570">
        <v>2</v>
      </c>
      <c r="I2255" s="292" t="s">
        <v>30</v>
      </c>
    </row>
    <row r="2256" spans="2:9" x14ac:dyDescent="0.25">
      <c r="B2256" s="290">
        <v>13</v>
      </c>
      <c r="C2256" s="290" t="s">
        <v>878</v>
      </c>
      <c r="F2256" s="570">
        <v>2</v>
      </c>
      <c r="I2256" s="292" t="s">
        <v>30</v>
      </c>
    </row>
    <row r="2257" spans="2:9" x14ac:dyDescent="0.25">
      <c r="B2257" s="290">
        <v>13</v>
      </c>
      <c r="C2257" s="290" t="s">
        <v>878</v>
      </c>
      <c r="F2257" s="570">
        <v>3</v>
      </c>
      <c r="I2257" s="292" t="s">
        <v>30</v>
      </c>
    </row>
    <row r="2258" spans="2:9" x14ac:dyDescent="0.25">
      <c r="B2258" s="290">
        <v>13</v>
      </c>
      <c r="C2258" s="290" t="s">
        <v>878</v>
      </c>
      <c r="F2258" s="570">
        <v>3</v>
      </c>
      <c r="I2258" s="292" t="s">
        <v>30</v>
      </c>
    </row>
    <row r="2259" spans="2:9" x14ac:dyDescent="0.25">
      <c r="B2259" s="290">
        <v>13</v>
      </c>
      <c r="C2259" s="290" t="s">
        <v>878</v>
      </c>
      <c r="F2259" s="570">
        <v>3</v>
      </c>
      <c r="I2259" s="292" t="s">
        <v>30</v>
      </c>
    </row>
    <row r="2260" spans="2:9" x14ac:dyDescent="0.25">
      <c r="B2260" s="290">
        <v>13</v>
      </c>
      <c r="C2260" s="290" t="s">
        <v>878</v>
      </c>
      <c r="F2260" s="570">
        <v>3</v>
      </c>
      <c r="I2260" s="292" t="s">
        <v>30</v>
      </c>
    </row>
    <row r="2261" spans="2:9" x14ac:dyDescent="0.25">
      <c r="B2261" s="290">
        <v>13</v>
      </c>
      <c r="C2261" s="290" t="s">
        <v>878</v>
      </c>
      <c r="F2261" s="570">
        <v>3</v>
      </c>
      <c r="I2261" s="292" t="s">
        <v>30</v>
      </c>
    </row>
    <row r="2262" spans="2:9" x14ac:dyDescent="0.25">
      <c r="B2262" s="290">
        <v>13</v>
      </c>
      <c r="C2262" s="290" t="s">
        <v>878</v>
      </c>
      <c r="F2262" s="570">
        <v>3</v>
      </c>
      <c r="I2262" s="292" t="s">
        <v>30</v>
      </c>
    </row>
    <row r="2263" spans="2:9" x14ac:dyDescent="0.25">
      <c r="B2263" s="290">
        <v>13</v>
      </c>
      <c r="C2263" s="290" t="s">
        <v>878</v>
      </c>
      <c r="F2263" s="570">
        <v>3</v>
      </c>
      <c r="I2263" s="292" t="s">
        <v>30</v>
      </c>
    </row>
    <row r="2264" spans="2:9" x14ac:dyDescent="0.25">
      <c r="B2264" s="290">
        <v>13</v>
      </c>
      <c r="C2264" s="290" t="s">
        <v>878</v>
      </c>
      <c r="F2264" s="570">
        <v>3</v>
      </c>
      <c r="I2264" s="292" t="s">
        <v>30</v>
      </c>
    </row>
    <row r="2265" spans="2:9" x14ac:dyDescent="0.25">
      <c r="B2265" s="290">
        <v>13</v>
      </c>
      <c r="C2265" s="290" t="s">
        <v>878</v>
      </c>
      <c r="F2265" s="570">
        <v>3</v>
      </c>
      <c r="I2265" s="292" t="s">
        <v>30</v>
      </c>
    </row>
    <row r="2266" spans="2:9" x14ac:dyDescent="0.25">
      <c r="B2266" s="290">
        <v>13</v>
      </c>
      <c r="C2266" s="290" t="s">
        <v>878</v>
      </c>
      <c r="F2266" s="570">
        <v>3</v>
      </c>
      <c r="I2266" s="292" t="s">
        <v>30</v>
      </c>
    </row>
    <row r="2267" spans="2:9" x14ac:dyDescent="0.25">
      <c r="B2267" s="290">
        <v>13</v>
      </c>
      <c r="C2267" s="290" t="s">
        <v>878</v>
      </c>
      <c r="F2267" s="570">
        <v>3</v>
      </c>
      <c r="I2267" s="292" t="s">
        <v>30</v>
      </c>
    </row>
    <row r="2268" spans="2:9" x14ac:dyDescent="0.25">
      <c r="B2268" s="290">
        <v>13</v>
      </c>
      <c r="C2268" s="290" t="s">
        <v>878</v>
      </c>
      <c r="F2268" s="570">
        <v>3</v>
      </c>
      <c r="I2268" s="292" t="s">
        <v>30</v>
      </c>
    </row>
    <row r="2269" spans="2:9" x14ac:dyDescent="0.25">
      <c r="B2269" s="290">
        <v>13</v>
      </c>
      <c r="C2269" s="290" t="s">
        <v>878</v>
      </c>
      <c r="F2269" s="570">
        <v>3</v>
      </c>
      <c r="I2269" s="292" t="s">
        <v>30</v>
      </c>
    </row>
    <row r="2270" spans="2:9" x14ac:dyDescent="0.25">
      <c r="B2270" s="290">
        <v>13</v>
      </c>
      <c r="C2270" s="290" t="s">
        <v>878</v>
      </c>
      <c r="F2270" s="570">
        <v>3</v>
      </c>
      <c r="I2270" s="292" t="s">
        <v>30</v>
      </c>
    </row>
    <row r="2271" spans="2:9" x14ac:dyDescent="0.25">
      <c r="B2271" s="290">
        <v>13</v>
      </c>
      <c r="C2271" s="290" t="s">
        <v>878</v>
      </c>
      <c r="F2271" s="570">
        <v>3</v>
      </c>
      <c r="I2271" s="292" t="s">
        <v>30</v>
      </c>
    </row>
    <row r="2272" spans="2:9" x14ac:dyDescent="0.25">
      <c r="B2272" s="290">
        <v>13</v>
      </c>
      <c r="C2272" s="290" t="s">
        <v>878</v>
      </c>
      <c r="F2272" s="570">
        <v>3</v>
      </c>
      <c r="I2272" s="292" t="s">
        <v>30</v>
      </c>
    </row>
    <row r="2273" spans="2:9" x14ac:dyDescent="0.25">
      <c r="B2273" s="290">
        <v>13</v>
      </c>
      <c r="C2273" s="290" t="s">
        <v>878</v>
      </c>
      <c r="F2273" s="570">
        <v>3</v>
      </c>
      <c r="I2273" s="292" t="s">
        <v>30</v>
      </c>
    </row>
    <row r="2274" spans="2:9" x14ac:dyDescent="0.25">
      <c r="B2274" s="290">
        <v>13</v>
      </c>
      <c r="C2274" s="290" t="s">
        <v>878</v>
      </c>
      <c r="F2274" s="570">
        <v>3</v>
      </c>
      <c r="I2274" s="292" t="s">
        <v>30</v>
      </c>
    </row>
    <row r="2275" spans="2:9" x14ac:dyDescent="0.25">
      <c r="B2275" s="290">
        <v>13</v>
      </c>
      <c r="C2275" s="290" t="s">
        <v>878</v>
      </c>
      <c r="F2275" s="570">
        <v>3</v>
      </c>
      <c r="I2275" s="292" t="s">
        <v>30</v>
      </c>
    </row>
    <row r="2276" spans="2:9" x14ac:dyDescent="0.25">
      <c r="B2276" s="290">
        <v>13</v>
      </c>
      <c r="C2276" s="290" t="s">
        <v>878</v>
      </c>
      <c r="F2276" s="570">
        <v>3</v>
      </c>
      <c r="I2276" s="292" t="s">
        <v>30</v>
      </c>
    </row>
    <row r="2277" spans="2:9" x14ac:dyDescent="0.25">
      <c r="B2277" s="290">
        <v>13</v>
      </c>
      <c r="C2277" s="290" t="s">
        <v>878</v>
      </c>
      <c r="F2277" s="570">
        <v>3</v>
      </c>
      <c r="I2277" s="292" t="s">
        <v>30</v>
      </c>
    </row>
    <row r="2278" spans="2:9" x14ac:dyDescent="0.25">
      <c r="B2278" s="290">
        <v>13</v>
      </c>
      <c r="C2278" s="290" t="s">
        <v>878</v>
      </c>
      <c r="F2278" s="570">
        <v>3</v>
      </c>
      <c r="I2278" s="292" t="s">
        <v>30</v>
      </c>
    </row>
    <row r="2279" spans="2:9" x14ac:dyDescent="0.25">
      <c r="B2279" s="290">
        <v>13</v>
      </c>
      <c r="C2279" s="290" t="s">
        <v>878</v>
      </c>
      <c r="F2279" s="570">
        <v>3</v>
      </c>
      <c r="I2279" s="292" t="s">
        <v>30</v>
      </c>
    </row>
    <row r="2280" spans="2:9" x14ac:dyDescent="0.25">
      <c r="B2280" s="290">
        <v>13</v>
      </c>
      <c r="C2280" s="290" t="s">
        <v>878</v>
      </c>
      <c r="F2280" s="570">
        <v>3</v>
      </c>
      <c r="I2280" s="292" t="s">
        <v>30</v>
      </c>
    </row>
    <row r="2281" spans="2:9" x14ac:dyDescent="0.25">
      <c r="B2281" s="290">
        <v>13</v>
      </c>
      <c r="C2281" s="290" t="s">
        <v>878</v>
      </c>
      <c r="F2281" s="570">
        <v>3</v>
      </c>
      <c r="I2281" s="292" t="s">
        <v>30</v>
      </c>
    </row>
    <row r="2282" spans="2:9" x14ac:dyDescent="0.25">
      <c r="B2282" s="290">
        <v>13</v>
      </c>
      <c r="C2282" s="290" t="s">
        <v>878</v>
      </c>
      <c r="F2282" s="570">
        <v>3</v>
      </c>
      <c r="I2282" s="292" t="s">
        <v>30</v>
      </c>
    </row>
    <row r="2283" spans="2:9" x14ac:dyDescent="0.25">
      <c r="B2283" s="290">
        <v>13</v>
      </c>
      <c r="C2283" s="290" t="s">
        <v>878</v>
      </c>
      <c r="F2283" s="570">
        <v>3</v>
      </c>
      <c r="I2283" s="292" t="s">
        <v>30</v>
      </c>
    </row>
    <row r="2284" spans="2:9" x14ac:dyDescent="0.25">
      <c r="B2284" s="290">
        <v>13</v>
      </c>
      <c r="C2284" s="290" t="s">
        <v>878</v>
      </c>
      <c r="F2284" s="570">
        <v>3</v>
      </c>
      <c r="I2284" s="292" t="s">
        <v>30</v>
      </c>
    </row>
    <row r="2285" spans="2:9" x14ac:dyDescent="0.25">
      <c r="B2285" s="290">
        <v>13</v>
      </c>
      <c r="C2285" s="290" t="s">
        <v>878</v>
      </c>
      <c r="F2285" s="570">
        <v>3</v>
      </c>
      <c r="I2285" s="292" t="s">
        <v>30</v>
      </c>
    </row>
    <row r="2286" spans="2:9" x14ac:dyDescent="0.25">
      <c r="B2286" s="290">
        <v>13</v>
      </c>
      <c r="C2286" s="290" t="s">
        <v>878</v>
      </c>
      <c r="F2286" s="570">
        <v>3</v>
      </c>
      <c r="I2286" s="292" t="s">
        <v>30</v>
      </c>
    </row>
    <row r="2287" spans="2:9" x14ac:dyDescent="0.25">
      <c r="B2287" s="290">
        <v>13</v>
      </c>
      <c r="C2287" s="290" t="s">
        <v>878</v>
      </c>
      <c r="F2287" s="570">
        <v>3</v>
      </c>
      <c r="I2287" s="292" t="s">
        <v>30</v>
      </c>
    </row>
    <row r="2288" spans="2:9" x14ac:dyDescent="0.25">
      <c r="B2288" s="290">
        <v>13</v>
      </c>
      <c r="C2288" s="290" t="s">
        <v>878</v>
      </c>
      <c r="F2288" s="570">
        <v>3</v>
      </c>
      <c r="I2288" s="292" t="s">
        <v>30</v>
      </c>
    </row>
    <row r="2289" spans="2:9" x14ac:dyDescent="0.25">
      <c r="B2289" s="290">
        <v>13</v>
      </c>
      <c r="C2289" s="290" t="s">
        <v>878</v>
      </c>
      <c r="F2289" s="570">
        <v>3</v>
      </c>
      <c r="I2289" s="292" t="s">
        <v>30</v>
      </c>
    </row>
    <row r="2290" spans="2:9" x14ac:dyDescent="0.25">
      <c r="B2290" s="290">
        <v>13</v>
      </c>
      <c r="C2290" s="290" t="s">
        <v>878</v>
      </c>
      <c r="F2290" s="570">
        <v>3</v>
      </c>
      <c r="I2290" s="292" t="s">
        <v>30</v>
      </c>
    </row>
    <row r="2291" spans="2:9" x14ac:dyDescent="0.25">
      <c r="B2291" s="290">
        <v>13</v>
      </c>
      <c r="C2291" s="290" t="s">
        <v>878</v>
      </c>
      <c r="F2291" s="570">
        <v>3</v>
      </c>
      <c r="I2291" s="292" t="s">
        <v>30</v>
      </c>
    </row>
    <row r="2292" spans="2:9" x14ac:dyDescent="0.25">
      <c r="B2292" s="290">
        <v>13</v>
      </c>
      <c r="C2292" s="290" t="s">
        <v>878</v>
      </c>
      <c r="F2292" s="570">
        <v>3</v>
      </c>
      <c r="I2292" s="292" t="s">
        <v>30</v>
      </c>
    </row>
    <row r="2293" spans="2:9" x14ac:dyDescent="0.25">
      <c r="B2293" s="290">
        <v>13</v>
      </c>
      <c r="C2293" s="290" t="s">
        <v>878</v>
      </c>
      <c r="F2293" s="570">
        <v>3</v>
      </c>
      <c r="I2293" s="292" t="s">
        <v>30</v>
      </c>
    </row>
    <row r="2294" spans="2:9" x14ac:dyDescent="0.25">
      <c r="B2294" s="290">
        <v>13</v>
      </c>
      <c r="C2294" s="290" t="s">
        <v>878</v>
      </c>
      <c r="F2294" s="570">
        <v>3</v>
      </c>
      <c r="I2294" s="292" t="s">
        <v>30</v>
      </c>
    </row>
    <row r="2295" spans="2:9" x14ac:dyDescent="0.25">
      <c r="B2295" s="290">
        <v>13</v>
      </c>
      <c r="C2295" s="290" t="s">
        <v>878</v>
      </c>
      <c r="F2295" s="570">
        <v>3</v>
      </c>
      <c r="I2295" s="292" t="s">
        <v>30</v>
      </c>
    </row>
    <row r="2296" spans="2:9" x14ac:dyDescent="0.25">
      <c r="B2296" s="290">
        <v>13</v>
      </c>
      <c r="C2296" s="290" t="s">
        <v>878</v>
      </c>
      <c r="F2296" s="570">
        <v>3</v>
      </c>
      <c r="I2296" s="292" t="s">
        <v>30</v>
      </c>
    </row>
    <row r="2297" spans="2:9" x14ac:dyDescent="0.25">
      <c r="B2297" s="290">
        <v>13</v>
      </c>
      <c r="C2297" s="290" t="s">
        <v>878</v>
      </c>
      <c r="F2297" s="570">
        <v>3</v>
      </c>
      <c r="I2297" s="292" t="s">
        <v>30</v>
      </c>
    </row>
    <row r="2298" spans="2:9" x14ac:dyDescent="0.25">
      <c r="B2298" s="290">
        <v>13</v>
      </c>
      <c r="C2298" s="290" t="s">
        <v>878</v>
      </c>
      <c r="F2298" s="570">
        <v>3</v>
      </c>
      <c r="I2298" s="292" t="s">
        <v>30</v>
      </c>
    </row>
    <row r="2299" spans="2:9" x14ac:dyDescent="0.25">
      <c r="B2299" s="290">
        <v>13</v>
      </c>
      <c r="C2299" s="290" t="s">
        <v>878</v>
      </c>
      <c r="F2299" s="570">
        <v>4</v>
      </c>
      <c r="I2299" s="292" t="s">
        <v>30</v>
      </c>
    </row>
    <row r="2300" spans="2:9" x14ac:dyDescent="0.25">
      <c r="B2300" s="290">
        <v>13</v>
      </c>
      <c r="C2300" s="290" t="s">
        <v>878</v>
      </c>
      <c r="F2300" s="570">
        <v>4</v>
      </c>
      <c r="I2300" s="292" t="s">
        <v>30</v>
      </c>
    </row>
    <row r="2301" spans="2:9" x14ac:dyDescent="0.25">
      <c r="B2301" s="290">
        <v>13</v>
      </c>
      <c r="C2301" s="290" t="s">
        <v>878</v>
      </c>
      <c r="F2301" s="570">
        <v>4</v>
      </c>
      <c r="I2301" s="292" t="s">
        <v>30</v>
      </c>
    </row>
    <row r="2302" spans="2:9" x14ac:dyDescent="0.25">
      <c r="B2302" s="290">
        <v>13</v>
      </c>
      <c r="C2302" s="290" t="s">
        <v>878</v>
      </c>
      <c r="F2302" s="570">
        <v>4</v>
      </c>
      <c r="I2302" s="292" t="s">
        <v>30</v>
      </c>
    </row>
    <row r="2303" spans="2:9" x14ac:dyDescent="0.25">
      <c r="B2303" s="290">
        <v>13</v>
      </c>
      <c r="C2303" s="290" t="s">
        <v>878</v>
      </c>
      <c r="F2303" s="570">
        <v>4</v>
      </c>
      <c r="I2303" s="292" t="s">
        <v>30</v>
      </c>
    </row>
    <row r="2304" spans="2:9" x14ac:dyDescent="0.25">
      <c r="B2304" s="290">
        <v>13</v>
      </c>
      <c r="C2304" s="290" t="s">
        <v>878</v>
      </c>
      <c r="F2304" s="570">
        <v>4</v>
      </c>
      <c r="I2304" s="292" t="s">
        <v>30</v>
      </c>
    </row>
    <row r="2305" spans="2:9" x14ac:dyDescent="0.25">
      <c r="B2305" s="290">
        <v>13</v>
      </c>
      <c r="C2305" s="290" t="s">
        <v>878</v>
      </c>
      <c r="F2305" s="570">
        <v>4</v>
      </c>
      <c r="I2305" s="292" t="s">
        <v>30</v>
      </c>
    </row>
    <row r="2306" spans="2:9" x14ac:dyDescent="0.25">
      <c r="B2306" s="290">
        <v>13</v>
      </c>
      <c r="C2306" s="290" t="s">
        <v>878</v>
      </c>
      <c r="F2306" s="570">
        <v>4</v>
      </c>
      <c r="I2306" s="292" t="s">
        <v>30</v>
      </c>
    </row>
    <row r="2307" spans="2:9" x14ac:dyDescent="0.25">
      <c r="B2307" s="290">
        <v>13</v>
      </c>
      <c r="C2307" s="290" t="s">
        <v>878</v>
      </c>
      <c r="F2307" s="570">
        <v>4</v>
      </c>
      <c r="I2307" s="292" t="s">
        <v>30</v>
      </c>
    </row>
    <row r="2308" spans="2:9" x14ac:dyDescent="0.25">
      <c r="B2308" s="290">
        <v>13</v>
      </c>
      <c r="C2308" s="290" t="s">
        <v>878</v>
      </c>
      <c r="F2308" s="570">
        <v>4</v>
      </c>
      <c r="I2308" s="292" t="s">
        <v>30</v>
      </c>
    </row>
    <row r="2309" spans="2:9" x14ac:dyDescent="0.25">
      <c r="B2309" s="290">
        <v>13</v>
      </c>
      <c r="C2309" s="290" t="s">
        <v>878</v>
      </c>
      <c r="F2309" s="570">
        <v>4</v>
      </c>
      <c r="I2309" s="292" t="s">
        <v>30</v>
      </c>
    </row>
    <row r="2310" spans="2:9" x14ac:dyDescent="0.25">
      <c r="B2310" s="290">
        <v>13</v>
      </c>
      <c r="C2310" s="290" t="s">
        <v>878</v>
      </c>
      <c r="F2310" s="570">
        <v>4</v>
      </c>
      <c r="I2310" s="292" t="s">
        <v>30</v>
      </c>
    </row>
    <row r="2311" spans="2:9" x14ac:dyDescent="0.25">
      <c r="B2311" s="290">
        <v>13</v>
      </c>
      <c r="C2311" s="290" t="s">
        <v>878</v>
      </c>
      <c r="F2311" s="570">
        <v>4</v>
      </c>
      <c r="I2311" s="292" t="s">
        <v>30</v>
      </c>
    </row>
    <row r="2312" spans="2:9" x14ac:dyDescent="0.25">
      <c r="B2312" s="290">
        <v>13</v>
      </c>
      <c r="C2312" s="290" t="s">
        <v>878</v>
      </c>
      <c r="F2312" s="570">
        <v>4</v>
      </c>
      <c r="I2312" s="292" t="s">
        <v>30</v>
      </c>
    </row>
    <row r="2313" spans="2:9" x14ac:dyDescent="0.25">
      <c r="B2313" s="290">
        <v>13</v>
      </c>
      <c r="C2313" s="290" t="s">
        <v>878</v>
      </c>
      <c r="F2313" s="570">
        <v>4</v>
      </c>
      <c r="I2313" s="292" t="s">
        <v>30</v>
      </c>
    </row>
    <row r="2314" spans="2:9" x14ac:dyDescent="0.25">
      <c r="B2314" s="290">
        <v>13</v>
      </c>
      <c r="C2314" s="290" t="s">
        <v>878</v>
      </c>
      <c r="F2314" s="570">
        <v>4</v>
      </c>
      <c r="I2314" s="292" t="s">
        <v>30</v>
      </c>
    </row>
    <row r="2315" spans="2:9" x14ac:dyDescent="0.25">
      <c r="B2315" s="290">
        <v>13</v>
      </c>
      <c r="C2315" s="290" t="s">
        <v>878</v>
      </c>
      <c r="F2315" s="570">
        <v>4</v>
      </c>
      <c r="I2315" s="292" t="s">
        <v>30</v>
      </c>
    </row>
    <row r="2316" spans="2:9" x14ac:dyDescent="0.25">
      <c r="B2316" s="290">
        <v>13</v>
      </c>
      <c r="C2316" s="290" t="s">
        <v>878</v>
      </c>
      <c r="F2316" s="570">
        <v>4</v>
      </c>
      <c r="I2316" s="292" t="s">
        <v>30</v>
      </c>
    </row>
    <row r="2317" spans="2:9" x14ac:dyDescent="0.25">
      <c r="B2317" s="290">
        <v>13</v>
      </c>
      <c r="C2317" s="290" t="s">
        <v>878</v>
      </c>
      <c r="F2317" s="570">
        <v>4</v>
      </c>
      <c r="I2317" s="292" t="s">
        <v>30</v>
      </c>
    </row>
    <row r="2318" spans="2:9" x14ac:dyDescent="0.25">
      <c r="B2318" s="290">
        <v>13</v>
      </c>
      <c r="C2318" s="290" t="s">
        <v>878</v>
      </c>
      <c r="F2318" s="570">
        <v>4</v>
      </c>
      <c r="I2318" s="292" t="s">
        <v>30</v>
      </c>
    </row>
    <row r="2319" spans="2:9" x14ac:dyDescent="0.25">
      <c r="B2319" s="290">
        <v>13</v>
      </c>
      <c r="C2319" s="290" t="s">
        <v>878</v>
      </c>
      <c r="F2319" s="570">
        <v>4</v>
      </c>
      <c r="I2319" s="292" t="s">
        <v>30</v>
      </c>
    </row>
    <row r="2320" spans="2:9" x14ac:dyDescent="0.25">
      <c r="B2320" s="290">
        <v>13</v>
      </c>
      <c r="C2320" s="290" t="s">
        <v>878</v>
      </c>
      <c r="F2320" s="570">
        <v>4</v>
      </c>
      <c r="I2320" s="292" t="s">
        <v>30</v>
      </c>
    </row>
    <row r="2321" spans="2:9" x14ac:dyDescent="0.25">
      <c r="B2321" s="290">
        <v>13</v>
      </c>
      <c r="C2321" s="290" t="s">
        <v>878</v>
      </c>
      <c r="F2321" s="570">
        <v>4</v>
      </c>
      <c r="I2321" s="292" t="s">
        <v>30</v>
      </c>
    </row>
    <row r="2322" spans="2:9" x14ac:dyDescent="0.25">
      <c r="B2322" s="290">
        <v>13</v>
      </c>
      <c r="C2322" s="290" t="s">
        <v>878</v>
      </c>
      <c r="F2322" s="570">
        <v>4</v>
      </c>
      <c r="I2322" s="292" t="s">
        <v>30</v>
      </c>
    </row>
    <row r="2323" spans="2:9" x14ac:dyDescent="0.25">
      <c r="B2323" s="290">
        <v>13</v>
      </c>
      <c r="C2323" s="290" t="s">
        <v>878</v>
      </c>
      <c r="F2323" s="570">
        <v>4</v>
      </c>
      <c r="I2323" s="292" t="s">
        <v>30</v>
      </c>
    </row>
    <row r="2324" spans="2:9" x14ac:dyDescent="0.25">
      <c r="B2324" s="290">
        <v>13</v>
      </c>
      <c r="C2324" s="290" t="s">
        <v>878</v>
      </c>
      <c r="F2324" s="570">
        <v>4</v>
      </c>
      <c r="I2324" s="292" t="s">
        <v>30</v>
      </c>
    </row>
    <row r="2325" spans="2:9" x14ac:dyDescent="0.25">
      <c r="B2325" s="290">
        <v>13</v>
      </c>
      <c r="C2325" s="290" t="s">
        <v>878</v>
      </c>
      <c r="F2325" s="570">
        <v>4</v>
      </c>
      <c r="I2325" s="292" t="s">
        <v>30</v>
      </c>
    </row>
    <row r="2326" spans="2:9" x14ac:dyDescent="0.25">
      <c r="B2326" s="290">
        <v>13</v>
      </c>
      <c r="C2326" s="290" t="s">
        <v>878</v>
      </c>
      <c r="F2326" s="570">
        <v>4</v>
      </c>
      <c r="I2326" s="292" t="s">
        <v>30</v>
      </c>
    </row>
    <row r="2327" spans="2:9" x14ac:dyDescent="0.25">
      <c r="B2327" s="290">
        <v>13</v>
      </c>
      <c r="C2327" s="290" t="s">
        <v>878</v>
      </c>
      <c r="F2327" s="570">
        <v>4</v>
      </c>
      <c r="I2327" s="292" t="s">
        <v>30</v>
      </c>
    </row>
    <row r="2328" spans="2:9" x14ac:dyDescent="0.25">
      <c r="B2328" s="290">
        <v>13</v>
      </c>
      <c r="C2328" s="290" t="s">
        <v>878</v>
      </c>
      <c r="F2328" s="570">
        <v>4</v>
      </c>
      <c r="I2328" s="292" t="s">
        <v>30</v>
      </c>
    </row>
    <row r="2329" spans="2:9" x14ac:dyDescent="0.25">
      <c r="B2329" s="290">
        <v>13</v>
      </c>
      <c r="C2329" s="290" t="s">
        <v>878</v>
      </c>
      <c r="F2329" s="570">
        <v>4</v>
      </c>
      <c r="I2329" s="292" t="s">
        <v>30</v>
      </c>
    </row>
    <row r="2330" spans="2:9" x14ac:dyDescent="0.25">
      <c r="B2330" s="290">
        <v>13</v>
      </c>
      <c r="C2330" s="290" t="s">
        <v>878</v>
      </c>
      <c r="F2330" s="570">
        <v>4</v>
      </c>
      <c r="I2330" s="292" t="s">
        <v>30</v>
      </c>
    </row>
    <row r="2331" spans="2:9" x14ac:dyDescent="0.25">
      <c r="B2331" s="290">
        <v>13</v>
      </c>
      <c r="C2331" s="290" t="s">
        <v>878</v>
      </c>
      <c r="F2331" s="570">
        <v>4</v>
      </c>
      <c r="I2331" s="292" t="s">
        <v>30</v>
      </c>
    </row>
    <row r="2332" spans="2:9" x14ac:dyDescent="0.25">
      <c r="B2332" s="290">
        <v>13</v>
      </c>
      <c r="C2332" s="290" t="s">
        <v>878</v>
      </c>
      <c r="F2332" s="570">
        <v>4</v>
      </c>
      <c r="I2332" s="292" t="s">
        <v>30</v>
      </c>
    </row>
    <row r="2333" spans="2:9" x14ac:dyDescent="0.25">
      <c r="B2333" s="290">
        <v>13</v>
      </c>
      <c r="C2333" s="290" t="s">
        <v>878</v>
      </c>
      <c r="F2333" s="570">
        <v>4</v>
      </c>
      <c r="I2333" s="292" t="s">
        <v>30</v>
      </c>
    </row>
    <row r="2334" spans="2:9" x14ac:dyDescent="0.25">
      <c r="B2334" s="290">
        <v>13</v>
      </c>
      <c r="C2334" s="290" t="s">
        <v>878</v>
      </c>
      <c r="F2334" s="570">
        <v>4</v>
      </c>
      <c r="I2334" s="292" t="s">
        <v>30</v>
      </c>
    </row>
    <row r="2335" spans="2:9" x14ac:dyDescent="0.25">
      <c r="B2335" s="290">
        <v>13</v>
      </c>
      <c r="C2335" s="290" t="s">
        <v>878</v>
      </c>
      <c r="F2335" s="570">
        <v>4</v>
      </c>
      <c r="I2335" s="292" t="s">
        <v>30</v>
      </c>
    </row>
    <row r="2336" spans="2:9" x14ac:dyDescent="0.25">
      <c r="B2336" s="290">
        <v>13</v>
      </c>
      <c r="C2336" s="290" t="s">
        <v>878</v>
      </c>
      <c r="F2336" s="570">
        <v>4</v>
      </c>
      <c r="I2336" s="292" t="s">
        <v>30</v>
      </c>
    </row>
    <row r="2337" spans="2:9" x14ac:dyDescent="0.25">
      <c r="B2337" s="290">
        <v>13</v>
      </c>
      <c r="C2337" s="290" t="s">
        <v>878</v>
      </c>
      <c r="F2337" s="570">
        <v>4</v>
      </c>
      <c r="I2337" s="292" t="s">
        <v>30</v>
      </c>
    </row>
    <row r="2338" spans="2:9" x14ac:dyDescent="0.25">
      <c r="B2338" s="290">
        <v>13</v>
      </c>
      <c r="C2338" s="290" t="s">
        <v>878</v>
      </c>
      <c r="F2338" s="570">
        <v>4</v>
      </c>
      <c r="I2338" s="292" t="s">
        <v>30</v>
      </c>
    </row>
    <row r="2339" spans="2:9" x14ac:dyDescent="0.25">
      <c r="B2339" s="290">
        <v>13</v>
      </c>
      <c r="C2339" s="290" t="s">
        <v>878</v>
      </c>
      <c r="F2339" s="570">
        <v>4</v>
      </c>
      <c r="I2339" s="292" t="s">
        <v>30</v>
      </c>
    </row>
    <row r="2340" spans="2:9" x14ac:dyDescent="0.25">
      <c r="B2340" s="290">
        <v>13</v>
      </c>
      <c r="C2340" s="290" t="s">
        <v>878</v>
      </c>
      <c r="F2340" s="570">
        <v>4</v>
      </c>
      <c r="I2340" s="292" t="s">
        <v>30</v>
      </c>
    </row>
    <row r="2341" spans="2:9" x14ac:dyDescent="0.25">
      <c r="B2341" s="290">
        <v>13</v>
      </c>
      <c r="C2341" s="290" t="s">
        <v>878</v>
      </c>
      <c r="F2341" s="248" t="str">
        <f>'14'!B55</f>
        <v>Placed-In-Service Date of the first building in the development:</v>
      </c>
      <c r="I2341" s="292" t="s">
        <v>30</v>
      </c>
    </row>
    <row r="2342" spans="2:9" x14ac:dyDescent="0.25">
      <c r="B2342" s="290">
        <v>13</v>
      </c>
      <c r="C2342" s="290" t="s">
        <v>878</v>
      </c>
      <c r="F2342" s="248" t="str">
        <f>'14'!B57</f>
        <v>Placed-In-Service Date of the last building in the development:</v>
      </c>
      <c r="I2342" s="292" t="s">
        <v>30</v>
      </c>
    </row>
    <row r="2343" spans="2:9" x14ac:dyDescent="0.25">
      <c r="B2343" s="290">
        <v>13</v>
      </c>
      <c r="C2343" s="290" t="s">
        <v>878</v>
      </c>
      <c r="F2343" s="248">
        <f>'14'!E55:P55</f>
        <v>0</v>
      </c>
      <c r="I2343" s="292" t="s">
        <v>30</v>
      </c>
    </row>
    <row r="2344" spans="2:9" x14ac:dyDescent="0.25">
      <c r="B2344" s="290">
        <v>13</v>
      </c>
      <c r="C2344" s="290" t="s">
        <v>878</v>
      </c>
      <c r="F2344" s="248">
        <f>'14'!F57:G57</f>
        <v>0</v>
      </c>
      <c r="I2344" s="292" t="s">
        <v>30</v>
      </c>
    </row>
  </sheetData>
  <autoFilter ref="A1:T2344" xr:uid="{00000000-0009-0000-0000-00001A000000}"/>
  <sortState ref="A939:T1705">
    <sortCondition ref="I2:I1705"/>
  </sortState>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1F46-874B-4A0F-8282-F7A1A8878894}">
  <dimension ref="A1:D12"/>
  <sheetViews>
    <sheetView workbookViewId="0"/>
  </sheetViews>
  <sheetFormatPr defaultRowHeight="13.2" x14ac:dyDescent="0.25"/>
  <cols>
    <col min="1" max="1" width="20" style="231" bestFit="1" customWidth="1"/>
  </cols>
  <sheetData>
    <row r="1" spans="1:4" x14ac:dyDescent="0.25">
      <c r="A1" s="614" t="s">
        <v>932</v>
      </c>
      <c r="B1" s="615" t="s">
        <v>1409</v>
      </c>
    </row>
    <row r="2" spans="1:4" x14ac:dyDescent="0.25">
      <c r="A2" s="616" t="s">
        <v>929</v>
      </c>
      <c r="B2" s="615">
        <f>COUNTIF(References!I:I,A2)</f>
        <v>26</v>
      </c>
    </row>
    <row r="3" spans="1:4" x14ac:dyDescent="0.25">
      <c r="A3" s="616" t="s">
        <v>31</v>
      </c>
      <c r="B3" s="615">
        <f>COUNTIF(References!I:I,A3)</f>
        <v>381</v>
      </c>
    </row>
    <row r="4" spans="1:4" x14ac:dyDescent="0.25">
      <c r="A4" s="616" t="s">
        <v>934</v>
      </c>
      <c r="B4" s="615">
        <f>COUNTIF(References!I:I,A4)</f>
        <v>32</v>
      </c>
    </row>
    <row r="5" spans="1:4" x14ac:dyDescent="0.25">
      <c r="A5" s="616" t="s">
        <v>1365</v>
      </c>
      <c r="B5" s="615">
        <f>COUNTIF(References!I:I,A5)</f>
        <v>37</v>
      </c>
    </row>
    <row r="6" spans="1:4" x14ac:dyDescent="0.25">
      <c r="A6" s="616" t="s">
        <v>1111</v>
      </c>
      <c r="B6" s="615">
        <f>COUNTIF(References!I:I,A6)</f>
        <v>18</v>
      </c>
    </row>
    <row r="7" spans="1:4" x14ac:dyDescent="0.25">
      <c r="A7" s="616" t="s">
        <v>1060</v>
      </c>
      <c r="B7" s="615">
        <f>COUNTIF(References!I:I,A7)</f>
        <v>65</v>
      </c>
    </row>
    <row r="8" spans="1:4" x14ac:dyDescent="0.25">
      <c r="A8" s="616" t="s">
        <v>1381</v>
      </c>
      <c r="B8" s="615">
        <f>COUNTIF(References!I:I,A8)</f>
        <v>6</v>
      </c>
      <c r="C8">
        <f>SUM(B2:B8)</f>
        <v>565</v>
      </c>
      <c r="D8" t="s">
        <v>1411</v>
      </c>
    </row>
    <row r="9" spans="1:4" x14ac:dyDescent="0.25">
      <c r="A9" s="616" t="s">
        <v>30</v>
      </c>
      <c r="B9" s="615">
        <f>COUNTIF(References!I:I,A9)</f>
        <v>1679</v>
      </c>
      <c r="C9" s="289">
        <f>B9/(B9+C8)</f>
        <v>0.74821746880570406</v>
      </c>
      <c r="D9" t="s">
        <v>1410</v>
      </c>
    </row>
    <row r="10" spans="1:4" x14ac:dyDescent="0.25">
      <c r="A10" s="616" t="s">
        <v>1371</v>
      </c>
      <c r="B10" s="615">
        <f>COUNTIF(References!I:I,A10)</f>
        <v>6</v>
      </c>
      <c r="D10" s="290" t="s">
        <v>1413</v>
      </c>
    </row>
    <row r="11" spans="1:4" x14ac:dyDescent="0.25">
      <c r="A11" s="616" t="s">
        <v>1370</v>
      </c>
      <c r="B11" s="615">
        <f>COUNTIF(References!I:I,A11)</f>
        <v>4</v>
      </c>
      <c r="D11" t="s">
        <v>1413</v>
      </c>
    </row>
    <row r="12" spans="1:4" x14ac:dyDescent="0.25">
      <c r="A12" s="613" t="s">
        <v>1412</v>
      </c>
      <c r="B12">
        <f>SUM(B2:B11)</f>
        <v>2254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O310"/>
  <sheetViews>
    <sheetView workbookViewId="0"/>
  </sheetViews>
  <sheetFormatPr defaultColWidth="37.109375" defaultRowHeight="13.2" x14ac:dyDescent="0.25"/>
  <cols>
    <col min="1" max="1" width="8" bestFit="1" customWidth="1"/>
    <col min="2" max="2" width="3" bestFit="1" customWidth="1"/>
    <col min="3" max="3" width="11" hidden="1" customWidth="1"/>
    <col min="4" max="4" width="3" bestFit="1" customWidth="1"/>
    <col min="5" max="5" width="11.6640625" customWidth="1"/>
    <col min="6" max="6" width="34" style="317" customWidth="1"/>
    <col min="7" max="7" width="9.109375" customWidth="1"/>
    <col min="8" max="8" width="11.5546875" hidden="1" customWidth="1"/>
    <col min="9" max="9" width="11.88671875" customWidth="1"/>
    <col min="10" max="10" width="30.5546875" customWidth="1"/>
    <col min="11" max="11" width="24.109375" style="290" customWidth="1"/>
    <col min="12" max="12" width="21" style="312" customWidth="1"/>
    <col min="13" max="13" width="9.109375" style="312" customWidth="1"/>
    <col min="14" max="14" width="11.5546875" bestFit="1" customWidth="1"/>
    <col min="15" max="15" width="14.5546875" bestFit="1" customWidth="1"/>
  </cols>
  <sheetData>
    <row r="1" spans="1:14" x14ac:dyDescent="0.25">
      <c r="A1" s="290" t="s">
        <v>854</v>
      </c>
      <c r="B1" s="290" t="s">
        <v>855</v>
      </c>
      <c r="C1" s="290" t="s">
        <v>851</v>
      </c>
      <c r="D1" s="290" t="s">
        <v>858</v>
      </c>
      <c r="E1" s="290" t="s">
        <v>852</v>
      </c>
      <c r="F1" s="317" t="s">
        <v>853</v>
      </c>
      <c r="G1" s="248" t="s">
        <v>1075</v>
      </c>
      <c r="H1" s="290" t="s">
        <v>936</v>
      </c>
      <c r="I1" s="290" t="s">
        <v>932</v>
      </c>
      <c r="J1" s="239" t="s">
        <v>1083</v>
      </c>
      <c r="K1" s="239" t="s">
        <v>1084</v>
      </c>
      <c r="L1" s="312" t="s">
        <v>1115</v>
      </c>
      <c r="M1" s="312" t="s">
        <v>1151</v>
      </c>
      <c r="N1" s="239" t="s">
        <v>1118</v>
      </c>
    </row>
    <row r="2" spans="1:14" s="290" customFormat="1" x14ac:dyDescent="0.25">
      <c r="A2" s="290">
        <v>0</v>
      </c>
      <c r="B2" s="290">
        <v>0</v>
      </c>
      <c r="C2" s="290" t="s">
        <v>1112</v>
      </c>
      <c r="E2" s="290" t="s">
        <v>1113</v>
      </c>
      <c r="F2" s="317"/>
      <c r="G2" s="248"/>
      <c r="J2" s="239"/>
      <c r="K2" s="248" t="str">
        <f>IF(E2=0,"",E2)</f>
        <v>SC-21001</v>
      </c>
      <c r="L2" s="326" t="s">
        <v>1157</v>
      </c>
      <c r="M2" s="326"/>
    </row>
    <row r="3" spans="1:14" s="290" customFormat="1" x14ac:dyDescent="0.25">
      <c r="A3" s="290">
        <v>0.1</v>
      </c>
      <c r="B3" s="290">
        <v>0</v>
      </c>
      <c r="C3" s="290" t="s">
        <v>1114</v>
      </c>
      <c r="E3" s="316">
        <v>1</v>
      </c>
      <c r="F3" s="317"/>
      <c r="G3" s="248"/>
      <c r="J3" s="239"/>
      <c r="K3" s="248">
        <f>IF(E3=0,"",E3)</f>
        <v>1</v>
      </c>
      <c r="L3" s="326" t="s">
        <v>1167</v>
      </c>
      <c r="M3" s="359"/>
    </row>
    <row r="4" spans="1:14" x14ac:dyDescent="0.25">
      <c r="A4" s="290">
        <v>8</v>
      </c>
      <c r="B4" s="290">
        <v>1</v>
      </c>
      <c r="C4" s="290" t="s">
        <v>33</v>
      </c>
      <c r="D4" s="290"/>
      <c r="E4" s="290">
        <f>VLOOKUP(A4,References!$A$1:$E$3413,5,FALSE)</f>
        <v>0</v>
      </c>
      <c r="F4" s="357" t="s">
        <v>26</v>
      </c>
      <c r="G4" s="239" t="s">
        <v>1054</v>
      </c>
      <c r="H4" s="290"/>
      <c r="I4" s="291" t="str">
        <f>VLOOKUP(A4,References!A:I,9,FALSE)</f>
        <v>Yes</v>
      </c>
      <c r="J4" s="291" t="s">
        <v>1076</v>
      </c>
      <c r="K4" s="328" t="str">
        <f t="shared" ref="K4:K38" si="0">IF(E4="x","TRUE",IF(E4="Yes",TRUE,"FALSE"))</f>
        <v>FALSE</v>
      </c>
      <c r="L4" s="362" t="b">
        <v>1</v>
      </c>
      <c r="M4" s="362">
        <v>1.1000000000000001</v>
      </c>
      <c r="N4" s="341">
        <v>1.2</v>
      </c>
    </row>
    <row r="5" spans="1:14" x14ac:dyDescent="0.25">
      <c r="A5" s="290">
        <v>9</v>
      </c>
      <c r="B5" s="290">
        <v>1</v>
      </c>
      <c r="C5" s="290" t="s">
        <v>33</v>
      </c>
      <c r="D5" s="290"/>
      <c r="E5" s="290">
        <f>VLOOKUP(A5,References!$A$1:$E$3413,5,FALSE)</f>
        <v>0</v>
      </c>
      <c r="F5" s="357" t="s">
        <v>27</v>
      </c>
      <c r="G5" s="239" t="s">
        <v>1054</v>
      </c>
      <c r="H5" s="290"/>
      <c r="I5" s="291" t="str">
        <f>VLOOKUP(A5,References!A:I,9,FALSE)</f>
        <v>Yes</v>
      </c>
      <c r="J5" s="291" t="s">
        <v>1076</v>
      </c>
      <c r="K5" s="328" t="str">
        <f t="shared" si="0"/>
        <v>FALSE</v>
      </c>
      <c r="L5" s="362" t="b">
        <v>1</v>
      </c>
      <c r="M5" s="362">
        <v>1.1000000000000001</v>
      </c>
      <c r="N5" s="341">
        <v>1.2</v>
      </c>
    </row>
    <row r="6" spans="1:14" x14ac:dyDescent="0.25">
      <c r="A6" s="290">
        <v>10</v>
      </c>
      <c r="B6" s="290">
        <v>1</v>
      </c>
      <c r="C6" s="290" t="s">
        <v>33</v>
      </c>
      <c r="D6" s="290"/>
      <c r="E6" s="290">
        <f>VLOOKUP(A6,References!$A$1:$E$3413,5,FALSE)</f>
        <v>0</v>
      </c>
      <c r="F6" s="357" t="s">
        <v>28</v>
      </c>
      <c r="G6" s="239" t="s">
        <v>1054</v>
      </c>
      <c r="H6" s="290"/>
      <c r="I6" s="291" t="str">
        <f>VLOOKUP(A6,References!A:I,9,FALSE)</f>
        <v>Yes</v>
      </c>
      <c r="J6" s="291" t="s">
        <v>1076</v>
      </c>
      <c r="K6" s="328" t="str">
        <f t="shared" si="0"/>
        <v>FALSE</v>
      </c>
      <c r="L6" s="362" t="b">
        <v>1</v>
      </c>
      <c r="M6" s="362">
        <v>1.1000000000000001</v>
      </c>
      <c r="N6" s="341">
        <v>1.2</v>
      </c>
    </row>
    <row r="7" spans="1:14" s="290" customFormat="1" x14ac:dyDescent="0.25">
      <c r="A7" s="290">
        <v>10.1</v>
      </c>
      <c r="B7" s="290">
        <v>1</v>
      </c>
      <c r="C7" s="290" t="s">
        <v>33</v>
      </c>
      <c r="E7" s="290" t="e">
        <f>VLOOKUP(A7,References!$A$1:$E$3413,5,FALSE)</f>
        <v>#N/A</v>
      </c>
      <c r="F7" s="357" t="s">
        <v>1116</v>
      </c>
      <c r="G7" s="239" t="s">
        <v>1054</v>
      </c>
      <c r="I7" s="291" t="e">
        <f>VLOOKUP(A7,References!A:I,9,FALSE)</f>
        <v>#N/A</v>
      </c>
      <c r="J7" s="291" t="s">
        <v>1076</v>
      </c>
      <c r="K7" s="328" t="e">
        <f t="shared" si="0"/>
        <v>#N/A</v>
      </c>
      <c r="L7" s="362" t="b">
        <v>1</v>
      </c>
      <c r="M7" s="362">
        <v>1.1000000000000001</v>
      </c>
      <c r="N7" s="341">
        <v>1.2</v>
      </c>
    </row>
    <row r="8" spans="1:14" x14ac:dyDescent="0.25">
      <c r="A8" s="290">
        <v>11</v>
      </c>
      <c r="B8" s="290">
        <v>1</v>
      </c>
      <c r="C8" s="290" t="s">
        <v>33</v>
      </c>
      <c r="D8" s="290"/>
      <c r="E8" s="290">
        <f>VLOOKUP(A8,References!$A$1:$E$3413,5,FALSE)</f>
        <v>0</v>
      </c>
      <c r="F8" s="357" t="s">
        <v>880</v>
      </c>
      <c r="G8" s="239" t="s">
        <v>1054</v>
      </c>
      <c r="H8" s="290"/>
      <c r="I8" s="291" t="str">
        <f>VLOOKUP(A8,References!A:I,9,FALSE)</f>
        <v>Yes</v>
      </c>
      <c r="J8" s="291" t="s">
        <v>1076</v>
      </c>
      <c r="K8" s="328" t="str">
        <f t="shared" si="0"/>
        <v>FALSE</v>
      </c>
      <c r="L8" s="362" t="b">
        <v>1</v>
      </c>
      <c r="M8" s="362">
        <v>1.1000000000000001</v>
      </c>
      <c r="N8" s="341">
        <v>1.2</v>
      </c>
    </row>
    <row r="9" spans="1:14" x14ac:dyDescent="0.25">
      <c r="A9" s="290">
        <v>152</v>
      </c>
      <c r="B9" s="290">
        <v>3</v>
      </c>
      <c r="C9" s="290" t="s">
        <v>64</v>
      </c>
      <c r="D9" s="290"/>
      <c r="E9" s="290">
        <f>VLOOKUP(A9,References!$A$1:$E$3413,5,FALSE)</f>
        <v>0</v>
      </c>
      <c r="F9" s="166" t="s">
        <v>551</v>
      </c>
      <c r="G9" s="239" t="s">
        <v>1054</v>
      </c>
      <c r="H9" s="290"/>
      <c r="I9" s="291" t="str">
        <f>VLOOKUP(A9,References!A:I,9,FALSE)</f>
        <v>Custom-Yes</v>
      </c>
      <c r="J9" s="292" t="s">
        <v>1076</v>
      </c>
      <c r="K9" s="328" t="str">
        <f t="shared" si="0"/>
        <v>FALSE</v>
      </c>
      <c r="L9" s="362" t="b">
        <v>1</v>
      </c>
      <c r="M9" s="362">
        <v>1.1000000000000001</v>
      </c>
      <c r="N9" s="341">
        <v>1.2</v>
      </c>
    </row>
    <row r="10" spans="1:14" x14ac:dyDescent="0.25">
      <c r="A10" s="290">
        <v>154</v>
      </c>
      <c r="B10" s="290">
        <v>3</v>
      </c>
      <c r="C10" s="290" t="s">
        <v>64</v>
      </c>
      <c r="D10" s="290"/>
      <c r="E10" s="290">
        <f>VLOOKUP(A10,References!$A$1:$E$3413,5,FALSE)</f>
        <v>0</v>
      </c>
      <c r="F10" s="166" t="s">
        <v>66</v>
      </c>
      <c r="G10" s="239" t="s">
        <v>1054</v>
      </c>
      <c r="H10" s="290"/>
      <c r="I10" s="291" t="str">
        <f>VLOOKUP(A10,References!A:I,9,FALSE)</f>
        <v>Yes</v>
      </c>
      <c r="J10" s="292" t="s">
        <v>1076</v>
      </c>
      <c r="K10" s="328" t="str">
        <f t="shared" si="0"/>
        <v>FALSE</v>
      </c>
      <c r="L10" s="362" t="b">
        <v>1</v>
      </c>
      <c r="M10" s="362">
        <v>1.1000000000000001</v>
      </c>
      <c r="N10" s="239">
        <v>1.22</v>
      </c>
    </row>
    <row r="11" spans="1:14" x14ac:dyDescent="0.25">
      <c r="A11" s="290">
        <v>156</v>
      </c>
      <c r="B11" s="290">
        <v>3</v>
      </c>
      <c r="C11" s="290" t="s">
        <v>64</v>
      </c>
      <c r="D11" s="290"/>
      <c r="E11" s="290">
        <f>VLOOKUP(A11,References!$A$1:$E$3413,5,FALSE)</f>
        <v>0</v>
      </c>
      <c r="F11" s="165" t="s">
        <v>633</v>
      </c>
      <c r="G11" s="239" t="s">
        <v>1054</v>
      </c>
      <c r="H11" s="290"/>
      <c r="I11" s="291" t="str">
        <f>VLOOKUP(A11,References!A:I,9,FALSE)</f>
        <v>No</v>
      </c>
      <c r="J11" s="292" t="s">
        <v>1076</v>
      </c>
      <c r="K11" s="328" t="str">
        <f t="shared" si="0"/>
        <v>FALSE</v>
      </c>
      <c r="L11" s="362" t="b">
        <v>0</v>
      </c>
      <c r="M11" s="362">
        <v>1.1000000000000001</v>
      </c>
      <c r="N11" s="341">
        <v>1.2</v>
      </c>
    </row>
    <row r="12" spans="1:14" x14ac:dyDescent="0.25">
      <c r="A12" s="290">
        <v>242</v>
      </c>
      <c r="B12" s="290">
        <v>4</v>
      </c>
      <c r="C12" s="290" t="s">
        <v>860</v>
      </c>
      <c r="D12" s="290"/>
      <c r="E12" s="290" t="str">
        <f>VLOOKUP(A12,References!$A$1:$E$3413,5,FALSE)</f>
        <v>Electricity</v>
      </c>
      <c r="F12" s="352" t="s">
        <v>594</v>
      </c>
      <c r="G12" s="293" t="s">
        <v>1054</v>
      </c>
      <c r="H12" s="290" t="s">
        <v>856</v>
      </c>
      <c r="I12" s="291" t="str">
        <f>VLOOKUP(A12,References!A:I,9,FALSE)</f>
        <v>Yes</v>
      </c>
      <c r="J12" s="291" t="s">
        <v>1076</v>
      </c>
      <c r="K12" s="328" t="str">
        <f t="shared" si="0"/>
        <v>FALSE</v>
      </c>
      <c r="L12" s="362" t="b">
        <v>1</v>
      </c>
      <c r="M12" s="362">
        <v>1.1000000000000001</v>
      </c>
      <c r="N12" s="239">
        <v>1.22</v>
      </c>
    </row>
    <row r="13" spans="1:14" x14ac:dyDescent="0.25">
      <c r="A13" s="290">
        <v>244</v>
      </c>
      <c r="B13" s="290">
        <v>4</v>
      </c>
      <c r="C13" s="290" t="s">
        <v>860</v>
      </c>
      <c r="D13" s="290"/>
      <c r="E13" s="290" t="str">
        <f>VLOOKUP(A13,References!$A$1:$E$3413,5,FALSE)</f>
        <v>Electricity</v>
      </c>
      <c r="F13" s="352" t="s">
        <v>593</v>
      </c>
      <c r="G13" s="293" t="s">
        <v>1054</v>
      </c>
      <c r="H13" s="290"/>
      <c r="I13" s="291" t="str">
        <f>VLOOKUP(A13,References!A:I,9,FALSE)</f>
        <v>Yes</v>
      </c>
      <c r="J13" s="291" t="s">
        <v>1076</v>
      </c>
      <c r="K13" s="328" t="str">
        <f t="shared" si="0"/>
        <v>FALSE</v>
      </c>
      <c r="L13" s="362" t="b">
        <v>1</v>
      </c>
      <c r="M13" s="362">
        <v>1.1000000000000001</v>
      </c>
      <c r="N13" s="239">
        <v>1.22</v>
      </c>
    </row>
    <row r="14" spans="1:14" x14ac:dyDescent="0.25">
      <c r="A14" s="290">
        <v>245</v>
      </c>
      <c r="B14" s="290">
        <v>4</v>
      </c>
      <c r="C14" s="290" t="s">
        <v>860</v>
      </c>
      <c r="D14" s="290"/>
      <c r="E14" s="290" t="str">
        <f>VLOOKUP(A14,References!$A$1:$E$3413,5,FALSE)</f>
        <v>Electricity</v>
      </c>
      <c r="F14" s="352" t="s">
        <v>596</v>
      </c>
      <c r="G14" s="293" t="s">
        <v>1054</v>
      </c>
      <c r="H14" s="290"/>
      <c r="I14" s="291" t="str">
        <f>VLOOKUP(A14,References!A:I,9,FALSE)</f>
        <v>Yes</v>
      </c>
      <c r="J14" s="291" t="s">
        <v>1076</v>
      </c>
      <c r="K14" s="328" t="str">
        <f t="shared" si="0"/>
        <v>FALSE</v>
      </c>
      <c r="L14" s="362" t="b">
        <v>1</v>
      </c>
      <c r="M14" s="362">
        <v>1.1000000000000001</v>
      </c>
      <c r="N14" s="239">
        <v>1.22</v>
      </c>
    </row>
    <row r="15" spans="1:14" x14ac:dyDescent="0.25">
      <c r="A15" s="290">
        <v>247</v>
      </c>
      <c r="B15" s="290">
        <v>4</v>
      </c>
      <c r="C15" s="290" t="s">
        <v>860</v>
      </c>
      <c r="D15" s="290"/>
      <c r="E15" s="290">
        <f>VLOOKUP(A15,References!$A$1:$E$3413,5,FALSE)</f>
        <v>0</v>
      </c>
      <c r="F15" s="357" t="s">
        <v>97</v>
      </c>
      <c r="G15" s="303" t="s">
        <v>1054</v>
      </c>
      <c r="H15" s="290"/>
      <c r="I15" s="291" t="str">
        <f>VLOOKUP(A15,References!A:I,9,FALSE)</f>
        <v>Locked</v>
      </c>
      <c r="J15" s="291" t="s">
        <v>1076</v>
      </c>
      <c r="K15" s="328" t="str">
        <f t="shared" si="0"/>
        <v>FALSE</v>
      </c>
      <c r="L15" s="362" t="b">
        <v>1</v>
      </c>
      <c r="M15" s="362">
        <v>1.1000000000000001</v>
      </c>
      <c r="N15" s="239">
        <v>1.22</v>
      </c>
    </row>
    <row r="16" spans="1:14" x14ac:dyDescent="0.25">
      <c r="A16" s="290">
        <v>248</v>
      </c>
      <c r="B16" s="290">
        <v>4</v>
      </c>
      <c r="C16" s="290" t="s">
        <v>860</v>
      </c>
      <c r="D16" s="290"/>
      <c r="E16" s="290">
        <f>VLOOKUP(A16,References!$A$1:$E$3413,5,FALSE)</f>
        <v>0</v>
      </c>
      <c r="F16" s="352" t="s">
        <v>592</v>
      </c>
      <c r="G16" s="293" t="s">
        <v>1054</v>
      </c>
      <c r="H16" s="290"/>
      <c r="I16" s="291" t="str">
        <f>VLOOKUP(A16,References!A:I,9,FALSE)</f>
        <v>Locked</v>
      </c>
      <c r="J16" s="291" t="s">
        <v>1076</v>
      </c>
      <c r="K16" s="328" t="str">
        <f t="shared" si="0"/>
        <v>FALSE</v>
      </c>
      <c r="L16" s="362" t="b">
        <v>1</v>
      </c>
      <c r="M16" s="362">
        <v>1.1000000000000001</v>
      </c>
      <c r="N16" s="239">
        <v>1.22</v>
      </c>
    </row>
    <row r="17" spans="1:14" x14ac:dyDescent="0.25">
      <c r="A17" s="290">
        <v>246</v>
      </c>
      <c r="B17" s="290">
        <v>4</v>
      </c>
      <c r="C17" s="290" t="s">
        <v>860</v>
      </c>
      <c r="D17" s="290"/>
      <c r="E17" s="290" t="str">
        <f>VLOOKUP(A17,References!$A$1:$E$3413,5,FALSE)</f>
        <v>Electricity</v>
      </c>
      <c r="F17" s="352" t="s">
        <v>597</v>
      </c>
      <c r="G17" s="293" t="s">
        <v>930</v>
      </c>
      <c r="H17" s="290"/>
      <c r="I17" s="291" t="str">
        <f>VLOOKUP(A17,References!A:I,9,FALSE)</f>
        <v>Yes</v>
      </c>
      <c r="J17" s="291" t="s">
        <v>1076</v>
      </c>
      <c r="K17" s="248" t="str">
        <f>IF(E17=0,"","Yes")</f>
        <v>Yes</v>
      </c>
      <c r="L17" s="370" t="s">
        <v>31</v>
      </c>
      <c r="M17" s="362" t="s">
        <v>1153</v>
      </c>
      <c r="N17" s="239">
        <v>1.19</v>
      </c>
    </row>
    <row r="18" spans="1:14" x14ac:dyDescent="0.25">
      <c r="A18" s="290">
        <v>249</v>
      </c>
      <c r="B18" s="290">
        <v>4</v>
      </c>
      <c r="C18" s="290" t="s">
        <v>860</v>
      </c>
      <c r="D18" s="290"/>
      <c r="E18" s="290">
        <f>VLOOKUP(A18,References!$A$1:$E$3413,5,FALSE)</f>
        <v>0</v>
      </c>
      <c r="F18" s="352" t="s">
        <v>595</v>
      </c>
      <c r="G18" s="293" t="s">
        <v>930</v>
      </c>
      <c r="H18" s="290" t="s">
        <v>933</v>
      </c>
      <c r="I18" s="291" t="str">
        <f>VLOOKUP(A18,References!A:I,9,FALSE)</f>
        <v>Locked</v>
      </c>
      <c r="J18" s="291" t="s">
        <v>1076</v>
      </c>
      <c r="K18" s="248" t="str">
        <f>IF(E18=0,"","Yes")</f>
        <v/>
      </c>
      <c r="L18" s="370" t="s">
        <v>31</v>
      </c>
      <c r="M18" s="362" t="s">
        <v>1153</v>
      </c>
      <c r="N18" s="290">
        <v>1.4</v>
      </c>
    </row>
    <row r="19" spans="1:14" x14ac:dyDescent="0.25">
      <c r="A19" s="290">
        <v>250</v>
      </c>
      <c r="B19" s="290">
        <v>4</v>
      </c>
      <c r="C19" s="290" t="s">
        <v>860</v>
      </c>
      <c r="D19" s="290"/>
      <c r="E19" s="290" t="e">
        <f>VLOOKUP(A19,References!$A$1:$E$3413,5,FALSE)</f>
        <v>#REF!</v>
      </c>
      <c r="F19" s="352" t="s">
        <v>1100</v>
      </c>
      <c r="G19" s="293" t="s">
        <v>930</v>
      </c>
      <c r="H19" s="290" t="s">
        <v>933</v>
      </c>
      <c r="I19" s="291" t="str">
        <f>VLOOKUP(A19,References!A:I,9,FALSE)</f>
        <v>Unmappable</v>
      </c>
      <c r="J19" s="291" t="s">
        <v>1076</v>
      </c>
      <c r="K19" s="248" t="e">
        <f t="shared" ref="K19:K24" si="1">IF(E19=0,"",E19)</f>
        <v>#REF!</v>
      </c>
      <c r="L19" s="370" t="s">
        <v>95</v>
      </c>
      <c r="M19" s="362" t="s">
        <v>1153</v>
      </c>
      <c r="N19" s="290">
        <v>1.4</v>
      </c>
    </row>
    <row r="20" spans="1:14" x14ac:dyDescent="0.25">
      <c r="A20" s="290">
        <v>14</v>
      </c>
      <c r="B20" s="290">
        <v>1</v>
      </c>
      <c r="C20" s="290" t="s">
        <v>33</v>
      </c>
      <c r="D20" s="290"/>
      <c r="E20" s="290">
        <f>VLOOKUP(A20,References!$A$1:$E$3413,5,FALSE)</f>
        <v>0</v>
      </c>
      <c r="F20" s="357" t="s">
        <v>881</v>
      </c>
      <c r="G20" s="239" t="s">
        <v>1058</v>
      </c>
      <c r="H20" s="290"/>
      <c r="I20" s="291" t="str">
        <f>VLOOKUP(A20,References!A:I,9,FALSE)</f>
        <v>No</v>
      </c>
      <c r="J20" s="291" t="s">
        <v>1076</v>
      </c>
      <c r="K20" s="248" t="str">
        <f t="shared" si="1"/>
        <v/>
      </c>
      <c r="L20" s="362">
        <v>10</v>
      </c>
      <c r="M20" s="361" t="s">
        <v>1154</v>
      </c>
      <c r="N20" s="290">
        <v>1.3</v>
      </c>
    </row>
    <row r="21" spans="1:14" x14ac:dyDescent="0.25">
      <c r="A21" s="290">
        <v>15</v>
      </c>
      <c r="B21" s="290">
        <v>1</v>
      </c>
      <c r="C21" s="290" t="s">
        <v>33</v>
      </c>
      <c r="D21" s="290"/>
      <c r="E21" s="290">
        <f>VLOOKUP(A21,References!$A$1:$E$3413,5,FALSE)</f>
        <v>0</v>
      </c>
      <c r="F21" s="357" t="s">
        <v>46</v>
      </c>
      <c r="G21" s="239" t="s">
        <v>1058</v>
      </c>
      <c r="H21" s="290"/>
      <c r="I21" s="291" t="str">
        <f>VLOOKUP(A21,References!A:I,9,FALSE)</f>
        <v>Yes</v>
      </c>
      <c r="J21" s="291" t="s">
        <v>1076</v>
      </c>
      <c r="K21" s="248" t="str">
        <f t="shared" si="1"/>
        <v/>
      </c>
      <c r="L21" s="362">
        <v>2</v>
      </c>
      <c r="M21" s="361" t="s">
        <v>1154</v>
      </c>
      <c r="N21" s="290">
        <v>1.3</v>
      </c>
    </row>
    <row r="22" spans="1:14" x14ac:dyDescent="0.25">
      <c r="A22" s="290">
        <v>16</v>
      </c>
      <c r="B22" s="290">
        <v>1</v>
      </c>
      <c r="C22" s="290" t="s">
        <v>33</v>
      </c>
      <c r="D22" s="290"/>
      <c r="E22" s="290">
        <f>VLOOKUP(A22,References!$A$1:$E$3413,5,FALSE)</f>
        <v>0</v>
      </c>
      <c r="F22" s="318" t="s">
        <v>547</v>
      </c>
      <c r="G22" s="239" t="s">
        <v>1058</v>
      </c>
      <c r="H22" s="239" t="s">
        <v>1057</v>
      </c>
      <c r="I22" s="291" t="str">
        <f>VLOOKUP(A22,References!A:I,9,FALSE)</f>
        <v>Yes</v>
      </c>
      <c r="J22" s="291" t="s">
        <v>1076</v>
      </c>
      <c r="K22" s="248" t="str">
        <f t="shared" si="1"/>
        <v/>
      </c>
      <c r="L22" s="362">
        <v>1</v>
      </c>
      <c r="M22" s="361" t="s">
        <v>1154</v>
      </c>
      <c r="N22" s="290">
        <v>1.3</v>
      </c>
    </row>
    <row r="23" spans="1:14" s="290" customFormat="1" x14ac:dyDescent="0.25">
      <c r="A23" s="290">
        <v>17</v>
      </c>
      <c r="B23" s="290">
        <v>1</v>
      </c>
      <c r="C23" s="290" t="s">
        <v>33</v>
      </c>
      <c r="E23" s="290">
        <f>VLOOKUP(A23,References!$A$1:$E$3413,5,FALSE)</f>
        <v>0</v>
      </c>
      <c r="F23" s="357" t="s">
        <v>47</v>
      </c>
      <c r="G23" s="239" t="s">
        <v>1058</v>
      </c>
      <c r="H23" s="239" t="s">
        <v>1059</v>
      </c>
      <c r="I23" s="291" t="str">
        <f>VLOOKUP(A23,References!A:I,9,FALSE)</f>
        <v>Yes</v>
      </c>
      <c r="J23" s="291" t="s">
        <v>1076</v>
      </c>
      <c r="K23" s="248" t="str">
        <f t="shared" si="1"/>
        <v/>
      </c>
      <c r="L23" s="362">
        <v>13</v>
      </c>
      <c r="M23" s="361" t="s">
        <v>1154</v>
      </c>
      <c r="N23" s="290">
        <v>1.3</v>
      </c>
    </row>
    <row r="24" spans="1:14" x14ac:dyDescent="0.25">
      <c r="A24" s="290">
        <v>479</v>
      </c>
      <c r="B24" s="290">
        <v>5</v>
      </c>
      <c r="C24" s="290" t="s">
        <v>860</v>
      </c>
      <c r="D24" s="290"/>
      <c r="E24" s="290" t="e">
        <f>VLOOKUP(A24,References!$A$1:$E$3413,5,FALSE)</f>
        <v>#N/A</v>
      </c>
      <c r="F24" s="357" t="s">
        <v>1117</v>
      </c>
      <c r="G24" s="303" t="s">
        <v>1058</v>
      </c>
      <c r="H24" s="290"/>
      <c r="I24" s="291" t="e">
        <f>VLOOKUP(A24,References!A:I,9,FALSE)</f>
        <v>#N/A</v>
      </c>
      <c r="J24" s="291" t="s">
        <v>1076</v>
      </c>
      <c r="K24" s="248" t="e">
        <f t="shared" si="1"/>
        <v>#N/A</v>
      </c>
      <c r="L24" s="362">
        <v>3</v>
      </c>
      <c r="M24" s="361" t="s">
        <v>1154</v>
      </c>
      <c r="N24" s="290">
        <v>1.4</v>
      </c>
    </row>
    <row r="25" spans="1:14" x14ac:dyDescent="0.25">
      <c r="A25" s="290">
        <v>157</v>
      </c>
      <c r="B25" s="290">
        <v>3</v>
      </c>
      <c r="C25" s="290" t="s">
        <v>64</v>
      </c>
      <c r="D25" s="290"/>
      <c r="E25" s="290">
        <f>VLOOKUP(A25,References!$A$1:$E$3413,5,FALSE)</f>
        <v>0</v>
      </c>
      <c r="F25" s="166" t="s">
        <v>67</v>
      </c>
      <c r="G25" s="239" t="s">
        <v>1054</v>
      </c>
      <c r="H25" s="290"/>
      <c r="I25" s="291" t="str">
        <f>VLOOKUP(A25,References!A:I,9,FALSE)</f>
        <v>Yes</v>
      </c>
      <c r="J25" s="292" t="s">
        <v>1078</v>
      </c>
      <c r="K25" s="328" t="str">
        <f>IF(E25="x","TRUE",IF(E25="Yes",TRUE,"FALSE"))</f>
        <v>FALSE</v>
      </c>
      <c r="L25" s="362" t="b">
        <v>1</v>
      </c>
      <c r="M25" s="362">
        <v>1.1000000000000001</v>
      </c>
      <c r="N25" s="341">
        <v>1.2</v>
      </c>
    </row>
    <row r="26" spans="1:14" x14ac:dyDescent="0.25">
      <c r="A26" s="290">
        <v>158</v>
      </c>
      <c r="B26" s="290">
        <v>3</v>
      </c>
      <c r="C26" s="290" t="s">
        <v>64</v>
      </c>
      <c r="D26" s="290"/>
      <c r="E26" s="290">
        <f>VLOOKUP(A26,References!$A$1:$E$3413,5,FALSE)</f>
        <v>0</v>
      </c>
      <c r="F26" s="166" t="s">
        <v>68</v>
      </c>
      <c r="G26" s="239" t="s">
        <v>1054</v>
      </c>
      <c r="H26" s="290"/>
      <c r="I26" s="291" t="str">
        <f>VLOOKUP(A26,References!A:I,9,FALSE)</f>
        <v>Custom-Yes</v>
      </c>
      <c r="J26" s="292" t="s">
        <v>1078</v>
      </c>
      <c r="K26" s="328" t="str">
        <f>IF(E26="x","TRUE",IF(E26="Yes",TRUE,"FALSE"))</f>
        <v>FALSE</v>
      </c>
      <c r="L26" s="362" t="b">
        <v>0</v>
      </c>
      <c r="M26" s="362">
        <v>1.1000000000000001</v>
      </c>
      <c r="N26" s="341">
        <v>1.2</v>
      </c>
    </row>
    <row r="27" spans="1:14" x14ac:dyDescent="0.25">
      <c r="A27" s="290">
        <v>173</v>
      </c>
      <c r="B27" s="290">
        <v>3</v>
      </c>
      <c r="C27" s="290" t="s">
        <v>859</v>
      </c>
      <c r="D27" s="290"/>
      <c r="E27" s="290">
        <f>VLOOKUP(A27,References!$A$1:$E$3413,5,FALSE)</f>
        <v>0</v>
      </c>
      <c r="F27" s="352" t="s">
        <v>1055</v>
      </c>
      <c r="G27" s="239" t="s">
        <v>930</v>
      </c>
      <c r="H27" s="287" t="s">
        <v>1057</v>
      </c>
      <c r="I27" s="291" t="str">
        <f>VLOOKUP(A27,References!A:I,9,FALSE)</f>
        <v>Yes</v>
      </c>
      <c r="J27" s="292" t="s">
        <v>1078</v>
      </c>
      <c r="K27" s="342">
        <f>E27</f>
        <v>0</v>
      </c>
      <c r="L27" s="370" t="s">
        <v>935</v>
      </c>
      <c r="M27" s="362" t="s">
        <v>1153</v>
      </c>
      <c r="N27" s="239" t="s">
        <v>1150</v>
      </c>
    </row>
    <row r="28" spans="1:14" x14ac:dyDescent="0.25">
      <c r="A28" s="290">
        <v>36</v>
      </c>
      <c r="B28" s="290">
        <v>1</v>
      </c>
      <c r="C28" s="290" t="s">
        <v>667</v>
      </c>
      <c r="D28" s="290"/>
      <c r="E28" s="290">
        <f>VLOOKUP(A28,References!$A$1:$E$3413,5,FALSE)</f>
        <v>0</v>
      </c>
      <c r="F28" s="357" t="s">
        <v>71</v>
      </c>
      <c r="G28" s="303" t="s">
        <v>930</v>
      </c>
      <c r="H28" s="290" t="s">
        <v>856</v>
      </c>
      <c r="I28" s="291" t="str">
        <f>VLOOKUP(A28,References!A:I,9,FALSE)</f>
        <v>Yes</v>
      </c>
      <c r="J28" s="291" t="s">
        <v>1078</v>
      </c>
      <c r="K28" s="248" t="str">
        <f t="shared" ref="K28:K35" si="2">IF(E28=0,"",E28)</f>
        <v/>
      </c>
      <c r="L28" s="370" t="s">
        <v>1159</v>
      </c>
      <c r="M28" s="362" t="s">
        <v>1153</v>
      </c>
      <c r="N28" s="341">
        <v>1.2</v>
      </c>
    </row>
    <row r="29" spans="1:14" x14ac:dyDescent="0.25">
      <c r="A29" s="290">
        <v>162</v>
      </c>
      <c r="B29" s="290">
        <v>3</v>
      </c>
      <c r="C29" s="290" t="s">
        <v>64</v>
      </c>
      <c r="D29" s="290"/>
      <c r="E29" s="290">
        <f>VLOOKUP(A29,References!$A$1:$E$3413,5,FALSE)</f>
        <v>0</v>
      </c>
      <c r="F29" s="166" t="s">
        <v>74</v>
      </c>
      <c r="G29" s="239" t="s">
        <v>930</v>
      </c>
      <c r="H29" s="290"/>
      <c r="I29" s="291" t="str">
        <f>VLOOKUP(A29,References!A:I,9,FALSE)</f>
        <v>No</v>
      </c>
      <c r="J29" s="292" t="s">
        <v>1078</v>
      </c>
      <c r="K29" s="248" t="str">
        <f t="shared" si="2"/>
        <v/>
      </c>
      <c r="L29" s="370" t="s">
        <v>1166</v>
      </c>
      <c r="M29" s="362" t="s">
        <v>1153</v>
      </c>
      <c r="N29" s="341">
        <v>1.2</v>
      </c>
    </row>
    <row r="30" spans="1:14" x14ac:dyDescent="0.25">
      <c r="A30" s="290">
        <v>163</v>
      </c>
      <c r="B30" s="290">
        <v>3</v>
      </c>
      <c r="C30" s="290" t="s">
        <v>64</v>
      </c>
      <c r="D30" s="290"/>
      <c r="E30" s="290">
        <f>VLOOKUP(A30,References!$A$1:$E$3413,5,FALSE)</f>
        <v>0</v>
      </c>
      <c r="F30" s="166" t="s">
        <v>73</v>
      </c>
      <c r="G30" s="239" t="s">
        <v>930</v>
      </c>
      <c r="H30" s="290"/>
      <c r="I30" s="291" t="str">
        <f>VLOOKUP(A30,References!A:I,9,FALSE)</f>
        <v>Yes</v>
      </c>
      <c r="J30" s="292" t="s">
        <v>1078</v>
      </c>
      <c r="K30" s="248" t="str">
        <f t="shared" si="2"/>
        <v/>
      </c>
      <c r="L30" s="370" t="s">
        <v>1165</v>
      </c>
      <c r="M30" s="362" t="s">
        <v>1153</v>
      </c>
      <c r="N30" s="341">
        <v>1.2</v>
      </c>
    </row>
    <row r="31" spans="1:14" x14ac:dyDescent="0.25">
      <c r="A31" s="290">
        <v>164</v>
      </c>
      <c r="B31" s="290">
        <v>3</v>
      </c>
      <c r="C31" s="290" t="s">
        <v>64</v>
      </c>
      <c r="D31" s="290"/>
      <c r="E31" s="290">
        <f>VLOOKUP(A31,References!$A$1:$E$3413,5,FALSE)</f>
        <v>0</v>
      </c>
      <c r="F31" s="166" t="s">
        <v>72</v>
      </c>
      <c r="G31" s="239" t="s">
        <v>930</v>
      </c>
      <c r="H31" s="290"/>
      <c r="I31" s="291" t="str">
        <f>VLOOKUP(A31,References!A:I,9,FALSE)</f>
        <v>Yes</v>
      </c>
      <c r="J31" s="292" t="s">
        <v>1078</v>
      </c>
      <c r="K31" s="248" t="str">
        <f t="shared" si="2"/>
        <v/>
      </c>
      <c r="L31" s="370" t="s">
        <v>1158</v>
      </c>
      <c r="M31" s="362" t="s">
        <v>1153</v>
      </c>
      <c r="N31" s="341">
        <v>1.2</v>
      </c>
    </row>
    <row r="32" spans="1:14" x14ac:dyDescent="0.25">
      <c r="A32" s="290">
        <v>184</v>
      </c>
      <c r="B32" s="290">
        <v>3</v>
      </c>
      <c r="C32" s="290" t="s">
        <v>859</v>
      </c>
      <c r="D32" s="290">
        <v>1</v>
      </c>
      <c r="E32" s="290">
        <f>VLOOKUP(A32,References!$A$1:$E$3413,5,FALSE)</f>
        <v>0</v>
      </c>
      <c r="F32" s="344" t="s">
        <v>1061</v>
      </c>
      <c r="G32" s="239" t="s">
        <v>930</v>
      </c>
      <c r="H32" s="290"/>
      <c r="I32" s="291" t="str">
        <f>VLOOKUP(A32,References!A:I,9,FALSE)</f>
        <v>Yes</v>
      </c>
      <c r="J32" s="292" t="s">
        <v>1078</v>
      </c>
      <c r="K32" s="248" t="str">
        <f t="shared" si="2"/>
        <v/>
      </c>
      <c r="L32" s="370" t="s">
        <v>1164</v>
      </c>
      <c r="M32" s="362" t="s">
        <v>1153</v>
      </c>
      <c r="N32" s="341">
        <v>1.2</v>
      </c>
    </row>
    <row r="33" spans="1:14" ht="12" customHeight="1" x14ac:dyDescent="0.25">
      <c r="A33" s="290">
        <v>185</v>
      </c>
      <c r="B33" s="290">
        <v>3</v>
      </c>
      <c r="C33" s="290" t="s">
        <v>859</v>
      </c>
      <c r="D33" s="290">
        <v>1</v>
      </c>
      <c r="E33" s="290">
        <f>VLOOKUP(A33,References!$A$1:$E$3413,5,FALSE)</f>
        <v>0</v>
      </c>
      <c r="F33" s="344" t="s">
        <v>1062</v>
      </c>
      <c r="G33" s="288" t="s">
        <v>930</v>
      </c>
      <c r="H33" s="290"/>
      <c r="I33" s="291" t="str">
        <f>VLOOKUP(A33,References!A:I,9,FALSE)</f>
        <v>No</v>
      </c>
      <c r="J33" s="292" t="s">
        <v>1078</v>
      </c>
      <c r="K33" s="248" t="str">
        <f t="shared" si="2"/>
        <v/>
      </c>
      <c r="L33" s="370" t="s">
        <v>1163</v>
      </c>
      <c r="M33" s="362" t="s">
        <v>1153</v>
      </c>
      <c r="N33" s="341">
        <v>1.2</v>
      </c>
    </row>
    <row r="34" spans="1:14" x14ac:dyDescent="0.25">
      <c r="A34" s="290">
        <v>29</v>
      </c>
      <c r="B34" s="290">
        <v>1</v>
      </c>
      <c r="C34" s="290" t="s">
        <v>33</v>
      </c>
      <c r="D34" s="290"/>
      <c r="E34" s="290">
        <f>VLOOKUP(A34,References!$A$1:$E$3413,5,FALSE)</f>
        <v>0</v>
      </c>
      <c r="F34" s="319" t="s">
        <v>537</v>
      </c>
      <c r="G34" s="88" t="s">
        <v>930</v>
      </c>
      <c r="H34" s="290" t="s">
        <v>856</v>
      </c>
      <c r="I34" s="291" t="str">
        <f>VLOOKUP(A34,References!A:I,9,FALSE)</f>
        <v>Custom-Yes</v>
      </c>
      <c r="J34" s="292" t="s">
        <v>1079</v>
      </c>
      <c r="K34" s="248" t="str">
        <f t="shared" si="2"/>
        <v/>
      </c>
      <c r="L34" s="370" t="s">
        <v>538</v>
      </c>
      <c r="M34" s="362" t="s">
        <v>1153</v>
      </c>
      <c r="N34" s="290">
        <v>1.3</v>
      </c>
    </row>
    <row r="35" spans="1:14" x14ac:dyDescent="0.25">
      <c r="A35" s="290">
        <v>27</v>
      </c>
      <c r="B35" s="290">
        <v>1</v>
      </c>
      <c r="C35" s="290" t="s">
        <v>33</v>
      </c>
      <c r="D35" s="290"/>
      <c r="E35" s="290">
        <f>VLOOKUP(A35,References!$A$1:$E$3413,5,FALSE)</f>
        <v>0</v>
      </c>
      <c r="F35" s="357" t="s">
        <v>536</v>
      </c>
      <c r="G35" s="239" t="s">
        <v>1058</v>
      </c>
      <c r="H35" s="290"/>
      <c r="I35" s="291" t="str">
        <f>VLOOKUP(A35,References!A:I,9,FALSE)</f>
        <v>Yes</v>
      </c>
      <c r="J35" s="292" t="s">
        <v>1079</v>
      </c>
      <c r="K35" s="248" t="str">
        <f t="shared" si="2"/>
        <v/>
      </c>
      <c r="L35" s="362">
        <v>2</v>
      </c>
      <c r="M35" s="361" t="s">
        <v>1155</v>
      </c>
      <c r="N35" s="290">
        <v>1.21</v>
      </c>
    </row>
    <row r="36" spans="1:14" x14ac:dyDescent="0.25">
      <c r="A36" s="290">
        <v>497</v>
      </c>
      <c r="B36" s="290">
        <v>5</v>
      </c>
      <c r="C36" s="290" t="s">
        <v>860</v>
      </c>
      <c r="D36" s="290"/>
      <c r="E36" s="290" t="e">
        <f>VLOOKUP(A36,References!$A$1:$E$3413,5,FALSE)</f>
        <v>#N/A</v>
      </c>
      <c r="F36" s="357" t="s">
        <v>887</v>
      </c>
      <c r="G36" s="303" t="s">
        <v>1054</v>
      </c>
      <c r="H36" s="290"/>
      <c r="I36" s="291" t="e">
        <f>VLOOKUP(A36,References!A:I,9,FALSE)</f>
        <v>#N/A</v>
      </c>
      <c r="J36" s="290" t="s">
        <v>1077</v>
      </c>
      <c r="K36" s="328" t="e">
        <f t="shared" si="0"/>
        <v>#N/A</v>
      </c>
      <c r="L36" s="362" t="b">
        <v>1</v>
      </c>
      <c r="M36" s="362">
        <v>1.1000000000000001</v>
      </c>
      <c r="N36" s="290">
        <v>1.21</v>
      </c>
    </row>
    <row r="37" spans="1:14" x14ac:dyDescent="0.25">
      <c r="A37" s="290">
        <v>498</v>
      </c>
      <c r="B37" s="290">
        <v>5</v>
      </c>
      <c r="C37" s="290" t="s">
        <v>860</v>
      </c>
      <c r="D37" s="290"/>
      <c r="E37" s="290" t="e">
        <f>VLOOKUP(A37,References!$A$1:$E$3413,5,FALSE)</f>
        <v>#N/A</v>
      </c>
      <c r="F37" s="357" t="s">
        <v>888</v>
      </c>
      <c r="G37" s="303" t="s">
        <v>1054</v>
      </c>
      <c r="H37" s="290"/>
      <c r="I37" s="291" t="e">
        <f>VLOOKUP(A37,References!A:I,9,FALSE)</f>
        <v>#N/A</v>
      </c>
      <c r="J37" s="290" t="s">
        <v>1077</v>
      </c>
      <c r="K37" s="328" t="e">
        <f t="shared" si="0"/>
        <v>#N/A</v>
      </c>
      <c r="L37" s="362" t="b">
        <v>1</v>
      </c>
      <c r="M37" s="362">
        <v>1.1000000000000001</v>
      </c>
      <c r="N37" s="290">
        <v>1.21</v>
      </c>
    </row>
    <row r="38" spans="1:14" x14ac:dyDescent="0.25">
      <c r="A38" s="290">
        <v>501</v>
      </c>
      <c r="B38" s="290">
        <v>5</v>
      </c>
      <c r="C38" s="290" t="s">
        <v>860</v>
      </c>
      <c r="D38" s="290"/>
      <c r="E38" s="290" t="e">
        <f>VLOOKUP(A38,References!$A$1:$E$3413,5,FALSE)</f>
        <v>#N/A</v>
      </c>
      <c r="F38" s="357" t="s">
        <v>890</v>
      </c>
      <c r="G38" s="303" t="s">
        <v>1054</v>
      </c>
      <c r="H38" s="290"/>
      <c r="I38" s="291" t="e">
        <f>VLOOKUP(A38,References!A:I,9,FALSE)</f>
        <v>#N/A</v>
      </c>
      <c r="J38" s="290" t="s">
        <v>1077</v>
      </c>
      <c r="K38" s="328" t="e">
        <f t="shared" si="0"/>
        <v>#N/A</v>
      </c>
      <c r="L38" s="362" t="b">
        <v>1</v>
      </c>
      <c r="M38" s="362">
        <v>1.1000000000000001</v>
      </c>
      <c r="N38" s="290">
        <v>1.21</v>
      </c>
    </row>
    <row r="39" spans="1:14" x14ac:dyDescent="0.25">
      <c r="A39" s="290">
        <v>500</v>
      </c>
      <c r="B39" s="290">
        <v>5</v>
      </c>
      <c r="C39" s="290" t="s">
        <v>860</v>
      </c>
      <c r="D39" s="290"/>
      <c r="E39" s="290" t="e">
        <f>VLOOKUP(A39,References!$A$1:$E$3413,5,FALSE)</f>
        <v>#N/A</v>
      </c>
      <c r="F39" s="357" t="s">
        <v>889</v>
      </c>
      <c r="G39" s="303" t="s">
        <v>930</v>
      </c>
      <c r="H39" s="290"/>
      <c r="I39" s="291" t="e">
        <f>VLOOKUP(A39,References!A:I,9,FALSE)</f>
        <v>#N/A</v>
      </c>
      <c r="J39" s="290" t="s">
        <v>1077</v>
      </c>
      <c r="K39" s="248" t="e">
        <f>IF(E39=0,"",E39)</f>
        <v>#N/A</v>
      </c>
      <c r="L39" s="370" t="s">
        <v>1082</v>
      </c>
      <c r="M39" s="367" t="s">
        <v>1153</v>
      </c>
      <c r="N39" s="290"/>
    </row>
    <row r="40" spans="1:14" x14ac:dyDescent="0.25">
      <c r="A40" s="290">
        <v>504</v>
      </c>
      <c r="B40" s="290">
        <v>5</v>
      </c>
      <c r="C40" s="290" t="s">
        <v>860</v>
      </c>
      <c r="D40" s="290"/>
      <c r="E40" s="290" t="e">
        <f>VLOOKUP(A40,References!$A$1:$E$3413,5,FALSE)</f>
        <v>#N/A</v>
      </c>
      <c r="F40" s="352" t="s">
        <v>891</v>
      </c>
      <c r="G40" s="335" t="s">
        <v>1058</v>
      </c>
      <c r="H40" s="290"/>
      <c r="I40" s="291" t="e">
        <f>VLOOKUP(A40,References!A:I,9,FALSE)</f>
        <v>#N/A</v>
      </c>
      <c r="J40" s="290" t="s">
        <v>1077</v>
      </c>
      <c r="K40" s="248" t="e">
        <f>IF(E40=0,"",E40)</f>
        <v>#N/A</v>
      </c>
      <c r="L40" s="362">
        <v>5</v>
      </c>
      <c r="M40" s="361" t="s">
        <v>1155</v>
      </c>
      <c r="N40" s="290"/>
    </row>
    <row r="41" spans="1:14" x14ac:dyDescent="0.25">
      <c r="A41" s="290">
        <v>506</v>
      </c>
      <c r="B41" s="290">
        <v>5</v>
      </c>
      <c r="C41" s="290" t="s">
        <v>860</v>
      </c>
      <c r="D41" s="290"/>
      <c r="E41" s="290" t="e">
        <f>VLOOKUP(A41,References!$A$1:$E$3413,5,FALSE)</f>
        <v>#N/A</v>
      </c>
      <c r="F41" s="352" t="s">
        <v>861</v>
      </c>
      <c r="G41" s="293" t="s">
        <v>1058</v>
      </c>
      <c r="H41" s="290"/>
      <c r="I41" s="291" t="e">
        <f>VLOOKUP(A41,References!A:I,9,FALSE)</f>
        <v>#N/A</v>
      </c>
      <c r="J41" s="290" t="s">
        <v>1077</v>
      </c>
      <c r="K41" s="248" t="e">
        <f>IF(E41=0,"",E41)</f>
        <v>#N/A</v>
      </c>
      <c r="L41" s="362">
        <v>5</v>
      </c>
      <c r="M41" s="361" t="s">
        <v>1155</v>
      </c>
      <c r="N41" s="290"/>
    </row>
    <row r="42" spans="1:14" x14ac:dyDescent="0.25">
      <c r="A42" s="290">
        <v>96</v>
      </c>
      <c r="B42" s="290">
        <v>2</v>
      </c>
      <c r="C42" s="290" t="s">
        <v>667</v>
      </c>
      <c r="D42" s="290"/>
      <c r="E42" s="290">
        <f>VLOOKUP(A42,References!$A$1:$E$3413,5,FALSE)</f>
        <v>0</v>
      </c>
      <c r="F42" s="320" t="s">
        <v>882</v>
      </c>
      <c r="G42" s="290" t="s">
        <v>930</v>
      </c>
      <c r="H42" s="290"/>
      <c r="I42" s="291" t="str">
        <f>VLOOKUP(A42,References!A:I,9,FALSE)</f>
        <v>Contacts-Yes</v>
      </c>
      <c r="J42" s="292" t="s">
        <v>1080</v>
      </c>
      <c r="K42" s="248" t="str">
        <f t="shared" ref="K42:K57" si="3">IF(E42=0,"",E42)</f>
        <v/>
      </c>
      <c r="L42" s="370" t="s">
        <v>1086</v>
      </c>
      <c r="M42" s="362" t="s">
        <v>1153</v>
      </c>
      <c r="N42" s="290">
        <v>1.8</v>
      </c>
    </row>
    <row r="43" spans="1:14" x14ac:dyDescent="0.25">
      <c r="A43" s="290">
        <v>104</v>
      </c>
      <c r="B43" s="290">
        <v>2</v>
      </c>
      <c r="C43" s="290" t="s">
        <v>667</v>
      </c>
      <c r="D43" s="290"/>
      <c r="E43" s="290">
        <f>VLOOKUP(A43,References!$A$1:$E$3413,5,FALSE)</f>
        <v>0</v>
      </c>
      <c r="F43" s="354" t="s">
        <v>62</v>
      </c>
      <c r="G43" s="290" t="s">
        <v>930</v>
      </c>
      <c r="H43" s="290"/>
      <c r="I43" s="291" t="str">
        <f>VLOOKUP(A43,References!A:I,9,FALSE)</f>
        <v>Contacts-Yes</v>
      </c>
      <c r="J43" s="292" t="s">
        <v>1080</v>
      </c>
      <c r="K43" s="248" t="str">
        <f t="shared" si="3"/>
        <v/>
      </c>
      <c r="L43" s="370" t="s">
        <v>1087</v>
      </c>
      <c r="M43" s="362" t="s">
        <v>1153</v>
      </c>
      <c r="N43" s="290">
        <v>1.8</v>
      </c>
    </row>
    <row r="44" spans="1:14" x14ac:dyDescent="0.25">
      <c r="A44" s="290">
        <v>107</v>
      </c>
      <c r="B44" s="290">
        <v>2</v>
      </c>
      <c r="C44" s="290" t="s">
        <v>667</v>
      </c>
      <c r="D44" s="290"/>
      <c r="E44" s="290">
        <f>VLOOKUP(A44,References!$A$1:$E$3413,5,FALSE)</f>
        <v>0</v>
      </c>
      <c r="F44" s="320" t="s">
        <v>883</v>
      </c>
      <c r="G44" s="290" t="s">
        <v>930</v>
      </c>
      <c r="H44" s="290"/>
      <c r="I44" s="291" t="str">
        <f>VLOOKUP(A44,References!A:I,9,FALSE)</f>
        <v>No</v>
      </c>
      <c r="J44" s="292" t="s">
        <v>1080</v>
      </c>
      <c r="K44" s="248" t="str">
        <f t="shared" si="3"/>
        <v/>
      </c>
      <c r="L44" s="370" t="s">
        <v>1088</v>
      </c>
      <c r="M44" s="362" t="s">
        <v>1153</v>
      </c>
      <c r="N44" s="290">
        <v>1.8</v>
      </c>
    </row>
    <row r="45" spans="1:14" x14ac:dyDescent="0.25">
      <c r="A45" s="290">
        <v>112</v>
      </c>
      <c r="B45" s="290">
        <v>2</v>
      </c>
      <c r="C45" s="290" t="s">
        <v>667</v>
      </c>
      <c r="D45" s="290"/>
      <c r="E45" s="290">
        <f>VLOOKUP(A45,References!$A$1:$E$3413,5,FALSE)</f>
        <v>0</v>
      </c>
      <c r="F45" s="354" t="s">
        <v>58</v>
      </c>
      <c r="G45" s="290" t="s">
        <v>930</v>
      </c>
      <c r="H45" s="290"/>
      <c r="I45" s="291" t="str">
        <f>VLOOKUP(A45,References!A:I,9,FALSE)</f>
        <v>Yes</v>
      </c>
      <c r="J45" s="292" t="s">
        <v>1080</v>
      </c>
      <c r="K45" s="248" t="str">
        <f t="shared" si="3"/>
        <v/>
      </c>
      <c r="L45" s="370" t="s">
        <v>1096</v>
      </c>
      <c r="M45" s="362" t="s">
        <v>1153</v>
      </c>
      <c r="N45" s="290">
        <v>1.8</v>
      </c>
    </row>
    <row r="46" spans="1:14" x14ac:dyDescent="0.25">
      <c r="A46" s="290">
        <v>113</v>
      </c>
      <c r="B46" s="290">
        <v>2</v>
      </c>
      <c r="C46" s="290" t="s">
        <v>667</v>
      </c>
      <c r="D46" s="290"/>
      <c r="E46" s="290">
        <f>VLOOKUP(A46,References!$A$1:$E$3413,5,FALSE)</f>
        <v>0</v>
      </c>
      <c r="F46" s="354" t="s">
        <v>62</v>
      </c>
      <c r="G46" s="290" t="s">
        <v>930</v>
      </c>
      <c r="H46" s="290"/>
      <c r="I46" s="291" t="str">
        <f>VLOOKUP(A46,References!A:I,9,FALSE)</f>
        <v>No</v>
      </c>
      <c r="J46" s="292" t="s">
        <v>1080</v>
      </c>
      <c r="K46" s="248" t="str">
        <f t="shared" si="3"/>
        <v/>
      </c>
      <c r="L46" s="370" t="s">
        <v>1089</v>
      </c>
      <c r="M46" s="362" t="s">
        <v>1153</v>
      </c>
      <c r="N46" s="290">
        <v>1.8</v>
      </c>
    </row>
    <row r="47" spans="1:14" x14ac:dyDescent="0.25">
      <c r="A47" s="290">
        <v>115</v>
      </c>
      <c r="B47" s="290">
        <v>2</v>
      </c>
      <c r="C47" s="290" t="s">
        <v>667</v>
      </c>
      <c r="D47" s="290"/>
      <c r="E47" s="290">
        <f>VLOOKUP(A47,References!$A$1:$E$3413,5,FALSE)</f>
        <v>0</v>
      </c>
      <c r="F47" s="354" t="s">
        <v>63</v>
      </c>
      <c r="G47" s="290" t="s">
        <v>930</v>
      </c>
      <c r="H47" s="290"/>
      <c r="I47" s="291" t="str">
        <f>VLOOKUP(A47,References!A:I,9,FALSE)</f>
        <v>Yes</v>
      </c>
      <c r="J47" s="292" t="s">
        <v>1080</v>
      </c>
      <c r="K47" s="248" t="str">
        <f t="shared" si="3"/>
        <v/>
      </c>
      <c r="L47" s="370" t="s">
        <v>1161</v>
      </c>
      <c r="M47" s="362" t="s">
        <v>1153</v>
      </c>
      <c r="N47" s="290">
        <v>1.8</v>
      </c>
    </row>
    <row r="48" spans="1:14" x14ac:dyDescent="0.25">
      <c r="A48" s="290">
        <v>116</v>
      </c>
      <c r="B48" s="290">
        <v>2</v>
      </c>
      <c r="C48" s="290" t="s">
        <v>667</v>
      </c>
      <c r="D48" s="290"/>
      <c r="E48" s="290">
        <f>VLOOKUP(A48,References!$A$1:$E$3413,5,FALSE)</f>
        <v>0</v>
      </c>
      <c r="F48" s="320" t="s">
        <v>884</v>
      </c>
      <c r="G48" s="290" t="s">
        <v>930</v>
      </c>
      <c r="H48" s="290"/>
      <c r="I48" s="291" t="str">
        <f>VLOOKUP(A48,References!A:I,9,FALSE)</f>
        <v>No</v>
      </c>
      <c r="J48" s="292" t="s">
        <v>1080</v>
      </c>
      <c r="K48" s="248" t="str">
        <f t="shared" si="3"/>
        <v/>
      </c>
      <c r="L48" s="370" t="s">
        <v>1090</v>
      </c>
      <c r="M48" s="362" t="s">
        <v>1153</v>
      </c>
      <c r="N48" s="290">
        <v>1.8</v>
      </c>
    </row>
    <row r="49" spans="1:14" x14ac:dyDescent="0.25">
      <c r="A49" s="290">
        <v>122</v>
      </c>
      <c r="B49" s="290">
        <v>2</v>
      </c>
      <c r="C49" s="290" t="s">
        <v>667</v>
      </c>
      <c r="D49" s="290"/>
      <c r="E49" s="290">
        <f>VLOOKUP(A49,References!$A$1:$E$3413,5,FALSE)</f>
        <v>0</v>
      </c>
      <c r="F49" s="354" t="s">
        <v>62</v>
      </c>
      <c r="G49" s="290" t="s">
        <v>930</v>
      </c>
      <c r="H49" s="290"/>
      <c r="I49" s="291" t="str">
        <f>VLOOKUP(A49,References!A:I,9,FALSE)</f>
        <v>No</v>
      </c>
      <c r="J49" s="292" t="s">
        <v>1080</v>
      </c>
      <c r="K49" s="248" t="str">
        <f t="shared" si="3"/>
        <v/>
      </c>
      <c r="L49" s="370" t="s">
        <v>1091</v>
      </c>
      <c r="M49" s="362" t="s">
        <v>1153</v>
      </c>
      <c r="N49" s="290">
        <v>1.8</v>
      </c>
    </row>
    <row r="50" spans="1:14" x14ac:dyDescent="0.25">
      <c r="A50" s="290">
        <v>134</v>
      </c>
      <c r="B50" s="290">
        <v>2</v>
      </c>
      <c r="C50" s="290" t="s">
        <v>667</v>
      </c>
      <c r="D50" s="290"/>
      <c r="E50" s="290">
        <f>VLOOKUP(A50,References!$A$1:$E$3413,5,FALSE)</f>
        <v>0</v>
      </c>
      <c r="F50" s="320" t="s">
        <v>885</v>
      </c>
      <c r="G50" s="290" t="s">
        <v>930</v>
      </c>
      <c r="H50" s="290"/>
      <c r="I50" s="291" t="str">
        <f>VLOOKUP(A50,References!A:I,9,FALSE)</f>
        <v>No</v>
      </c>
      <c r="J50" s="292" t="s">
        <v>1080</v>
      </c>
      <c r="K50" s="248" t="str">
        <f t="shared" si="3"/>
        <v/>
      </c>
      <c r="L50" s="370" t="s">
        <v>1092</v>
      </c>
      <c r="M50" s="362" t="s">
        <v>1153</v>
      </c>
      <c r="N50" s="290">
        <v>1.8</v>
      </c>
    </row>
    <row r="51" spans="1:14" x14ac:dyDescent="0.25">
      <c r="A51" s="290">
        <v>139</v>
      </c>
      <c r="B51" s="290">
        <v>2</v>
      </c>
      <c r="C51" s="290" t="s">
        <v>667</v>
      </c>
      <c r="D51" s="290"/>
      <c r="E51" s="290">
        <f>VLOOKUP(A51,References!$A$1:$E$3413,5,FALSE)</f>
        <v>0</v>
      </c>
      <c r="F51" s="354" t="s">
        <v>58</v>
      </c>
      <c r="G51" s="290" t="s">
        <v>930</v>
      </c>
      <c r="H51" s="290"/>
      <c r="I51" s="291" t="str">
        <f>VLOOKUP(A51,References!A:I,9,FALSE)</f>
        <v>Custom-Yes</v>
      </c>
      <c r="J51" s="292" t="s">
        <v>1080</v>
      </c>
      <c r="K51" s="248" t="str">
        <f t="shared" si="3"/>
        <v/>
      </c>
      <c r="L51" s="370" t="s">
        <v>1097</v>
      </c>
      <c r="M51" s="362" t="s">
        <v>1153</v>
      </c>
      <c r="N51" s="290">
        <v>1.8</v>
      </c>
    </row>
    <row r="52" spans="1:14" x14ac:dyDescent="0.25">
      <c r="A52" s="290">
        <v>140</v>
      </c>
      <c r="B52" s="290">
        <v>2</v>
      </c>
      <c r="C52" s="290" t="s">
        <v>667</v>
      </c>
      <c r="D52" s="290"/>
      <c r="E52" s="290">
        <f>VLOOKUP(A52,References!$A$1:$E$3413,5,FALSE)</f>
        <v>0</v>
      </c>
      <c r="F52" s="354" t="s">
        <v>62</v>
      </c>
      <c r="G52" s="290" t="s">
        <v>930</v>
      </c>
      <c r="H52" s="290"/>
      <c r="I52" s="291" t="str">
        <f>VLOOKUP(A52,References!A:I,9,FALSE)</f>
        <v>Yes</v>
      </c>
      <c r="J52" s="292" t="s">
        <v>1080</v>
      </c>
      <c r="K52" s="248" t="str">
        <f t="shared" si="3"/>
        <v/>
      </c>
      <c r="L52" s="370" t="s">
        <v>1093</v>
      </c>
      <c r="M52" s="362" t="s">
        <v>1153</v>
      </c>
      <c r="N52" s="290">
        <v>1.8</v>
      </c>
    </row>
    <row r="53" spans="1:14" x14ac:dyDescent="0.25">
      <c r="A53" s="290">
        <v>142</v>
      </c>
      <c r="B53" s="290">
        <v>2</v>
      </c>
      <c r="C53" s="290" t="s">
        <v>667</v>
      </c>
      <c r="D53" s="290"/>
      <c r="E53" s="290">
        <f>VLOOKUP(A53,References!$A$1:$E$3413,5,FALSE)</f>
        <v>0</v>
      </c>
      <c r="F53" s="354" t="s">
        <v>63</v>
      </c>
      <c r="G53" s="290" t="s">
        <v>930</v>
      </c>
      <c r="H53" s="290"/>
      <c r="I53" s="291" t="str">
        <f>VLOOKUP(A53,References!A:I,9,FALSE)</f>
        <v>Custom-Yes</v>
      </c>
      <c r="J53" s="292" t="s">
        <v>1080</v>
      </c>
      <c r="K53" s="248" t="str">
        <f t="shared" si="3"/>
        <v/>
      </c>
      <c r="L53" s="370" t="s">
        <v>1160</v>
      </c>
      <c r="M53" s="362" t="s">
        <v>1153</v>
      </c>
      <c r="N53" s="290">
        <v>1.8</v>
      </c>
    </row>
    <row r="54" spans="1:14" x14ac:dyDescent="0.25">
      <c r="A54" s="290">
        <v>143</v>
      </c>
      <c r="B54" s="290">
        <v>2</v>
      </c>
      <c r="C54" s="290" t="s">
        <v>667</v>
      </c>
      <c r="D54" s="290"/>
      <c r="E54" s="290">
        <f>VLOOKUP(A54,References!$A$1:$E$3413,5,FALSE)</f>
        <v>0</v>
      </c>
      <c r="F54" s="320" t="s">
        <v>886</v>
      </c>
      <c r="G54" s="290" t="s">
        <v>930</v>
      </c>
      <c r="H54" s="290"/>
      <c r="I54" s="291" t="str">
        <f>VLOOKUP(A54,References!A:I,9,FALSE)</f>
        <v>Yes</v>
      </c>
      <c r="J54" s="292" t="s">
        <v>1080</v>
      </c>
      <c r="K54" s="248" t="str">
        <f t="shared" si="3"/>
        <v/>
      </c>
      <c r="L54" s="370" t="s">
        <v>1094</v>
      </c>
      <c r="M54" s="362" t="s">
        <v>1153</v>
      </c>
      <c r="N54" s="290">
        <v>1.8</v>
      </c>
    </row>
    <row r="55" spans="1:14" x14ac:dyDescent="0.25">
      <c r="A55" s="290">
        <v>148</v>
      </c>
      <c r="B55" s="290">
        <v>2</v>
      </c>
      <c r="C55" s="290" t="s">
        <v>667</v>
      </c>
      <c r="D55" s="290"/>
      <c r="E55" s="290">
        <f>VLOOKUP(A55,References!$A$1:$E$3413,5,FALSE)</f>
        <v>0</v>
      </c>
      <c r="F55" s="354" t="s">
        <v>58</v>
      </c>
      <c r="G55" s="290" t="s">
        <v>930</v>
      </c>
      <c r="H55" s="290"/>
      <c r="I55" s="291" t="str">
        <f>VLOOKUP(A55,References!A:I,9,FALSE)</f>
        <v>Contacts-Yes</v>
      </c>
      <c r="J55" s="292" t="s">
        <v>1080</v>
      </c>
      <c r="K55" s="248" t="str">
        <f t="shared" si="3"/>
        <v/>
      </c>
      <c r="L55" s="370" t="s">
        <v>257</v>
      </c>
      <c r="M55" s="362" t="s">
        <v>1153</v>
      </c>
      <c r="N55" s="290">
        <v>1.8</v>
      </c>
    </row>
    <row r="56" spans="1:14" x14ac:dyDescent="0.25">
      <c r="A56" s="290">
        <v>149</v>
      </c>
      <c r="B56" s="290">
        <v>2</v>
      </c>
      <c r="C56" s="290" t="s">
        <v>667</v>
      </c>
      <c r="D56" s="290"/>
      <c r="E56" s="290">
        <f>VLOOKUP(A56,References!$A$1:$E$3413,5,FALSE)</f>
        <v>0</v>
      </c>
      <c r="F56" s="354" t="s">
        <v>62</v>
      </c>
      <c r="G56" s="290" t="s">
        <v>930</v>
      </c>
      <c r="H56" s="290"/>
      <c r="I56" s="291" t="str">
        <f>VLOOKUP(A56,References!A:I,9,FALSE)</f>
        <v>Custom-Yes</v>
      </c>
      <c r="J56" s="292" t="s">
        <v>1080</v>
      </c>
      <c r="K56" s="248" t="str">
        <f t="shared" si="3"/>
        <v/>
      </c>
      <c r="L56" s="370" t="s">
        <v>1095</v>
      </c>
      <c r="M56" s="362" t="s">
        <v>1153</v>
      </c>
      <c r="N56" s="290">
        <v>1.8</v>
      </c>
    </row>
    <row r="57" spans="1:14" x14ac:dyDescent="0.25">
      <c r="A57" s="290">
        <v>151</v>
      </c>
      <c r="B57" s="290">
        <v>2</v>
      </c>
      <c r="C57" s="290" t="s">
        <v>667</v>
      </c>
      <c r="D57" s="290"/>
      <c r="E57" s="290">
        <f>VLOOKUP(A57,References!$A$1:$E$3413,5,FALSE)</f>
        <v>0</v>
      </c>
      <c r="F57" s="354" t="s">
        <v>63</v>
      </c>
      <c r="G57" s="290" t="s">
        <v>930</v>
      </c>
      <c r="H57" s="290"/>
      <c r="I57" s="291" t="str">
        <f>VLOOKUP(A57,References!A:I,9,FALSE)</f>
        <v>Contacts-Yes</v>
      </c>
      <c r="J57" s="292" t="s">
        <v>1080</v>
      </c>
      <c r="K57" s="248" t="str">
        <f t="shared" si="3"/>
        <v/>
      </c>
      <c r="L57" s="370" t="s">
        <v>1162</v>
      </c>
      <c r="M57" s="362" t="s">
        <v>1153</v>
      </c>
      <c r="N57" s="290">
        <v>1.8</v>
      </c>
    </row>
    <row r="58" spans="1:14" x14ac:dyDescent="0.25">
      <c r="A58" s="290">
        <v>567</v>
      </c>
      <c r="B58" s="290">
        <v>6</v>
      </c>
      <c r="C58" s="290" t="s">
        <v>865</v>
      </c>
      <c r="D58" s="290"/>
      <c r="E58" s="290" t="e">
        <f>VLOOKUP(A58,References!$A$1:$E$3413,5,FALSE)</f>
        <v>#N/A</v>
      </c>
      <c r="F58" s="353" t="s">
        <v>570</v>
      </c>
      <c r="G58" s="312" t="s">
        <v>1074</v>
      </c>
      <c r="H58" s="290" t="s">
        <v>152</v>
      </c>
      <c r="I58" s="291" t="e">
        <f>VLOOKUP(A58,References!A:I,9,FALSE)</f>
        <v>#N/A</v>
      </c>
      <c r="J58" s="290" t="s">
        <v>865</v>
      </c>
      <c r="K58" s="327" t="e">
        <f t="shared" ref="K58:K94" si="4">IF(E58=0,"",E58)</f>
        <v>#N/A</v>
      </c>
      <c r="L58" s="362">
        <v>0.1</v>
      </c>
      <c r="M58" s="360"/>
      <c r="N58" s="239" t="s">
        <v>1149</v>
      </c>
    </row>
    <row r="59" spans="1:14" x14ac:dyDescent="0.25">
      <c r="A59" s="290">
        <v>568</v>
      </c>
      <c r="B59" s="290">
        <v>6</v>
      </c>
      <c r="C59" s="290" t="s">
        <v>865</v>
      </c>
      <c r="D59" s="290"/>
      <c r="E59" s="290" t="e">
        <f>VLOOKUP(A59,References!$A$1:$E$3413,5,FALSE)</f>
        <v>#N/A</v>
      </c>
      <c r="F59" s="353" t="s">
        <v>157</v>
      </c>
      <c r="G59" s="312" t="s">
        <v>1074</v>
      </c>
      <c r="H59" s="290" t="s">
        <v>152</v>
      </c>
      <c r="I59" s="291" t="e">
        <f>VLOOKUP(A59,References!A:I,9,FALSE)</f>
        <v>#N/A</v>
      </c>
      <c r="J59" s="290" t="s">
        <v>865</v>
      </c>
      <c r="K59" s="327" t="e">
        <f t="shared" si="4"/>
        <v>#N/A</v>
      </c>
      <c r="L59" s="362">
        <v>0.2</v>
      </c>
      <c r="M59" s="360"/>
      <c r="N59" s="239" t="s">
        <v>1149</v>
      </c>
    </row>
    <row r="60" spans="1:14" x14ac:dyDescent="0.25">
      <c r="A60" s="290">
        <v>569</v>
      </c>
      <c r="B60" s="290">
        <v>6</v>
      </c>
      <c r="C60" s="290" t="s">
        <v>865</v>
      </c>
      <c r="D60" s="290"/>
      <c r="E60" s="290" t="e">
        <f>VLOOKUP(A60,References!$A$1:$E$3413,5,FALSE)</f>
        <v>#N/A</v>
      </c>
      <c r="F60" s="353" t="s">
        <v>571</v>
      </c>
      <c r="G60" s="312" t="s">
        <v>1074</v>
      </c>
      <c r="H60" s="290" t="s">
        <v>152</v>
      </c>
      <c r="I60" s="291" t="e">
        <f>VLOOKUP(A60,References!A:I,9,FALSE)</f>
        <v>#N/A</v>
      </c>
      <c r="J60" s="290" t="s">
        <v>865</v>
      </c>
      <c r="K60" s="327" t="e">
        <f t="shared" si="4"/>
        <v>#N/A</v>
      </c>
      <c r="L60" s="362">
        <v>0.3</v>
      </c>
      <c r="M60" s="360"/>
      <c r="N60" s="239" t="s">
        <v>1149</v>
      </c>
    </row>
    <row r="61" spans="1:14" x14ac:dyDescent="0.25">
      <c r="A61" s="290">
        <v>570</v>
      </c>
      <c r="B61" s="290">
        <v>6</v>
      </c>
      <c r="C61" s="290" t="s">
        <v>865</v>
      </c>
      <c r="D61" s="290"/>
      <c r="E61" s="290" t="e">
        <f>VLOOKUP(A61,References!$A$1:$E$3413,5,FALSE)</f>
        <v>#N/A</v>
      </c>
      <c r="F61" s="353" t="s">
        <v>572</v>
      </c>
      <c r="G61" s="312" t="s">
        <v>1074</v>
      </c>
      <c r="H61" s="290" t="s">
        <v>152</v>
      </c>
      <c r="I61" s="291" t="e">
        <f>VLOOKUP(A61,References!A:I,9,FALSE)</f>
        <v>#N/A</v>
      </c>
      <c r="J61" s="290" t="s">
        <v>865</v>
      </c>
      <c r="K61" s="327" t="e">
        <f t="shared" si="4"/>
        <v>#N/A</v>
      </c>
      <c r="L61" s="362">
        <v>0.4</v>
      </c>
      <c r="M61" s="360"/>
      <c r="N61" s="239" t="s">
        <v>1149</v>
      </c>
    </row>
    <row r="62" spans="1:14" x14ac:dyDescent="0.25">
      <c r="A62" s="290">
        <v>571</v>
      </c>
      <c r="B62" s="290">
        <v>6</v>
      </c>
      <c r="C62" s="290" t="s">
        <v>865</v>
      </c>
      <c r="D62" s="290"/>
      <c r="E62" s="290" t="e">
        <f>VLOOKUP(A62,References!$A$1:$E$3413,5,FALSE)</f>
        <v>#N/A</v>
      </c>
      <c r="F62" s="353" t="s">
        <v>158</v>
      </c>
      <c r="G62" s="312" t="s">
        <v>1074</v>
      </c>
      <c r="H62" s="290" t="s">
        <v>152</v>
      </c>
      <c r="I62" s="291" t="e">
        <f>VLOOKUP(A62,References!A:I,9,FALSE)</f>
        <v>#N/A</v>
      </c>
      <c r="J62" s="290" t="s">
        <v>865</v>
      </c>
      <c r="K62" s="327" t="e">
        <f t="shared" si="4"/>
        <v>#N/A</v>
      </c>
      <c r="L62" s="362">
        <v>0.5</v>
      </c>
      <c r="M62" s="360"/>
      <c r="N62" s="239" t="s">
        <v>1149</v>
      </c>
    </row>
    <row r="63" spans="1:14" x14ac:dyDescent="0.25">
      <c r="A63" s="290">
        <v>574</v>
      </c>
      <c r="B63" s="290">
        <v>6</v>
      </c>
      <c r="C63" s="290" t="s">
        <v>865</v>
      </c>
      <c r="D63" s="290"/>
      <c r="E63" s="290" t="e">
        <f>VLOOKUP(A63,References!$A$1:$E$3413,5,FALSE)</f>
        <v>#N/A</v>
      </c>
      <c r="F63" s="353" t="s">
        <v>84</v>
      </c>
      <c r="G63" s="312" t="s">
        <v>1074</v>
      </c>
      <c r="H63" s="290" t="s">
        <v>152</v>
      </c>
      <c r="I63" s="291" t="e">
        <f>VLOOKUP(A63,References!A:I,9,FALSE)</f>
        <v>#N/A</v>
      </c>
      <c r="J63" s="290" t="s">
        <v>865</v>
      </c>
      <c r="K63" s="327" t="e">
        <f t="shared" si="4"/>
        <v>#N/A</v>
      </c>
      <c r="L63" s="362">
        <v>0.6</v>
      </c>
      <c r="M63" s="360"/>
      <c r="N63" s="239" t="s">
        <v>1149</v>
      </c>
    </row>
    <row r="64" spans="1:14" x14ac:dyDescent="0.25">
      <c r="A64" s="290">
        <v>575</v>
      </c>
      <c r="B64" s="290">
        <v>6</v>
      </c>
      <c r="C64" s="290" t="s">
        <v>865</v>
      </c>
      <c r="D64" s="290"/>
      <c r="E64" s="290" t="e">
        <f>VLOOKUP(A64,References!$A$1:$E$3413,5,FALSE)</f>
        <v>#N/A</v>
      </c>
      <c r="F64" s="353" t="s">
        <v>85</v>
      </c>
      <c r="G64" s="312" t="s">
        <v>1074</v>
      </c>
      <c r="H64" s="290" t="s">
        <v>152</v>
      </c>
      <c r="I64" s="291" t="e">
        <f>VLOOKUP(A64,References!A:I,9,FALSE)</f>
        <v>#N/A</v>
      </c>
      <c r="J64" s="290" t="s">
        <v>865</v>
      </c>
      <c r="K64" s="327" t="e">
        <f t="shared" si="4"/>
        <v>#N/A</v>
      </c>
      <c r="L64" s="362">
        <v>0.7</v>
      </c>
      <c r="M64" s="360"/>
      <c r="N64" s="239" t="s">
        <v>1149</v>
      </c>
    </row>
    <row r="65" spans="1:14" x14ac:dyDescent="0.25">
      <c r="A65" s="290">
        <v>576</v>
      </c>
      <c r="B65" s="290">
        <v>6</v>
      </c>
      <c r="C65" s="290" t="s">
        <v>865</v>
      </c>
      <c r="D65" s="290"/>
      <c r="E65" s="290" t="e">
        <f>VLOOKUP(A65,References!$A$1:$E$3413,5,FALSE)</f>
        <v>#N/A</v>
      </c>
      <c r="F65" s="353" t="s">
        <v>159</v>
      </c>
      <c r="G65" s="312" t="s">
        <v>1074</v>
      </c>
      <c r="H65" s="290" t="s">
        <v>152</v>
      </c>
      <c r="I65" s="291" t="e">
        <f>VLOOKUP(A65,References!A:I,9,FALSE)</f>
        <v>#N/A</v>
      </c>
      <c r="J65" s="290" t="s">
        <v>865</v>
      </c>
      <c r="K65" s="327" t="e">
        <f t="shared" si="4"/>
        <v>#N/A</v>
      </c>
      <c r="L65" s="362">
        <v>0.8</v>
      </c>
      <c r="M65" s="360"/>
      <c r="N65" s="239" t="s">
        <v>1149</v>
      </c>
    </row>
    <row r="66" spans="1:14" x14ac:dyDescent="0.25">
      <c r="A66" s="290">
        <v>577</v>
      </c>
      <c r="B66" s="290">
        <v>6</v>
      </c>
      <c r="C66" s="290" t="s">
        <v>865</v>
      </c>
      <c r="D66" s="290"/>
      <c r="E66" s="290" t="e">
        <f>VLOOKUP(A66,References!$A$1:$E$3413,5,FALSE)</f>
        <v>#N/A</v>
      </c>
      <c r="F66" s="353" t="s">
        <v>160</v>
      </c>
      <c r="G66" s="312" t="s">
        <v>1074</v>
      </c>
      <c r="H66" s="290" t="s">
        <v>152</v>
      </c>
      <c r="I66" s="291" t="e">
        <f>VLOOKUP(A66,References!A:I,9,FALSE)</f>
        <v>#N/A</v>
      </c>
      <c r="J66" s="290" t="s">
        <v>865</v>
      </c>
      <c r="K66" s="327" t="e">
        <f t="shared" si="4"/>
        <v>#N/A</v>
      </c>
      <c r="L66" s="362">
        <v>0.9</v>
      </c>
      <c r="M66" s="360"/>
      <c r="N66" s="239" t="s">
        <v>1149</v>
      </c>
    </row>
    <row r="67" spans="1:14" x14ac:dyDescent="0.25">
      <c r="A67" s="290">
        <v>578</v>
      </c>
      <c r="B67" s="290">
        <v>6</v>
      </c>
      <c r="C67" s="290" t="s">
        <v>865</v>
      </c>
      <c r="D67" s="290"/>
      <c r="E67" s="290" t="e">
        <f>VLOOKUP(A67,References!$A$1:$E$3413,5,FALSE)</f>
        <v>#N/A</v>
      </c>
      <c r="F67" s="353" t="s">
        <v>161</v>
      </c>
      <c r="G67" s="312" t="s">
        <v>1074</v>
      </c>
      <c r="H67" s="290" t="s">
        <v>152</v>
      </c>
      <c r="I67" s="291" t="e">
        <f>VLOOKUP(A67,References!A:I,9,FALSE)</f>
        <v>#N/A</v>
      </c>
      <c r="J67" s="290" t="s">
        <v>865</v>
      </c>
      <c r="K67" s="327" t="e">
        <f t="shared" si="4"/>
        <v>#N/A</v>
      </c>
      <c r="L67" s="362">
        <v>0.99</v>
      </c>
      <c r="M67" s="360"/>
      <c r="N67" s="239" t="s">
        <v>1149</v>
      </c>
    </row>
    <row r="68" spans="1:14" x14ac:dyDescent="0.25">
      <c r="A68" s="290">
        <v>580</v>
      </c>
      <c r="B68" s="290">
        <v>6</v>
      </c>
      <c r="C68" s="290" t="s">
        <v>865</v>
      </c>
      <c r="D68" s="290"/>
      <c r="E68" s="290" t="e">
        <f>VLOOKUP(A68,References!$A$1:$E$3413,5,FALSE)</f>
        <v>#N/A</v>
      </c>
      <c r="F68" s="353" t="s">
        <v>570</v>
      </c>
      <c r="G68" s="312" t="s">
        <v>1074</v>
      </c>
      <c r="H68" s="290" t="s">
        <v>153</v>
      </c>
      <c r="I68" s="291" t="e">
        <f>VLOOKUP(A68,References!A:I,9,FALSE)</f>
        <v>#N/A</v>
      </c>
      <c r="J68" s="290" t="s">
        <v>865</v>
      </c>
      <c r="K68" s="327" t="e">
        <f t="shared" si="4"/>
        <v>#N/A</v>
      </c>
      <c r="L68" s="362">
        <v>1.1000000000000001</v>
      </c>
      <c r="M68" s="360"/>
      <c r="N68" s="239" t="s">
        <v>1149</v>
      </c>
    </row>
    <row r="69" spans="1:14" x14ac:dyDescent="0.25">
      <c r="A69" s="290">
        <v>581</v>
      </c>
      <c r="B69" s="290">
        <v>6</v>
      </c>
      <c r="C69" s="290" t="s">
        <v>865</v>
      </c>
      <c r="D69" s="290"/>
      <c r="E69" s="290" t="e">
        <f>VLOOKUP(A69,References!$A$1:$E$3413,5,FALSE)</f>
        <v>#N/A</v>
      </c>
      <c r="F69" s="353" t="s">
        <v>157</v>
      </c>
      <c r="G69" s="312" t="s">
        <v>1074</v>
      </c>
      <c r="H69" s="290" t="s">
        <v>153</v>
      </c>
      <c r="I69" s="291" t="e">
        <f>VLOOKUP(A69,References!A:I,9,FALSE)</f>
        <v>#N/A</v>
      </c>
      <c r="J69" s="290" t="s">
        <v>865</v>
      </c>
      <c r="K69" s="327" t="e">
        <f t="shared" si="4"/>
        <v>#N/A</v>
      </c>
      <c r="L69" s="362">
        <v>1.2</v>
      </c>
      <c r="M69" s="360"/>
      <c r="N69" s="239" t="s">
        <v>1149</v>
      </c>
    </row>
    <row r="70" spans="1:14" x14ac:dyDescent="0.25">
      <c r="A70" s="290">
        <v>582</v>
      </c>
      <c r="B70" s="290">
        <v>6</v>
      </c>
      <c r="C70" s="290" t="s">
        <v>865</v>
      </c>
      <c r="D70" s="290"/>
      <c r="E70" s="290" t="e">
        <f>VLOOKUP(A70,References!$A$1:$E$3413,5,FALSE)</f>
        <v>#N/A</v>
      </c>
      <c r="F70" s="353" t="s">
        <v>571</v>
      </c>
      <c r="G70" s="312" t="s">
        <v>1074</v>
      </c>
      <c r="H70" s="290" t="s">
        <v>153</v>
      </c>
      <c r="I70" s="291" t="e">
        <f>VLOOKUP(A70,References!A:I,9,FALSE)</f>
        <v>#N/A</v>
      </c>
      <c r="J70" s="290" t="s">
        <v>865</v>
      </c>
      <c r="K70" s="327" t="e">
        <f t="shared" si="4"/>
        <v>#N/A</v>
      </c>
      <c r="L70" s="362">
        <v>1.3</v>
      </c>
      <c r="M70" s="360"/>
      <c r="N70" s="239" t="s">
        <v>1149</v>
      </c>
    </row>
    <row r="71" spans="1:14" x14ac:dyDescent="0.25">
      <c r="A71" s="290">
        <v>583</v>
      </c>
      <c r="B71" s="290">
        <v>6</v>
      </c>
      <c r="C71" s="290" t="s">
        <v>865</v>
      </c>
      <c r="D71" s="290"/>
      <c r="E71" s="290" t="e">
        <f>VLOOKUP(A71,References!$A$1:$E$3413,5,FALSE)</f>
        <v>#N/A</v>
      </c>
      <c r="F71" s="353" t="s">
        <v>572</v>
      </c>
      <c r="G71" s="312" t="s">
        <v>1074</v>
      </c>
      <c r="H71" s="290" t="s">
        <v>153</v>
      </c>
      <c r="I71" s="291" t="e">
        <f>VLOOKUP(A71,References!A:I,9,FALSE)</f>
        <v>#N/A</v>
      </c>
      <c r="J71" s="290" t="s">
        <v>865</v>
      </c>
      <c r="K71" s="327" t="e">
        <f t="shared" si="4"/>
        <v>#N/A</v>
      </c>
      <c r="L71" s="362">
        <v>1.4</v>
      </c>
      <c r="M71" s="360"/>
      <c r="N71" s="239" t="s">
        <v>1149</v>
      </c>
    </row>
    <row r="72" spans="1:14" x14ac:dyDescent="0.25">
      <c r="A72" s="290">
        <v>584</v>
      </c>
      <c r="B72" s="290">
        <v>6</v>
      </c>
      <c r="C72" s="290" t="s">
        <v>865</v>
      </c>
      <c r="D72" s="290"/>
      <c r="E72" s="290" t="e">
        <f>VLOOKUP(A72,References!$A$1:$E$3413,5,FALSE)</f>
        <v>#N/A</v>
      </c>
      <c r="F72" s="353" t="s">
        <v>158</v>
      </c>
      <c r="G72" s="312" t="s">
        <v>1074</v>
      </c>
      <c r="H72" s="290" t="s">
        <v>153</v>
      </c>
      <c r="I72" s="291" t="e">
        <f>VLOOKUP(A72,References!A:I,9,FALSE)</f>
        <v>#N/A</v>
      </c>
      <c r="J72" s="290" t="s">
        <v>865</v>
      </c>
      <c r="K72" s="327" t="e">
        <f t="shared" si="4"/>
        <v>#N/A</v>
      </c>
      <c r="L72" s="362">
        <v>1.5</v>
      </c>
      <c r="M72" s="360"/>
      <c r="N72" s="239" t="s">
        <v>1149</v>
      </c>
    </row>
    <row r="73" spans="1:14" x14ac:dyDescent="0.25">
      <c r="A73" s="290">
        <v>587</v>
      </c>
      <c r="B73" s="290">
        <v>6</v>
      </c>
      <c r="C73" s="290" t="s">
        <v>865</v>
      </c>
      <c r="D73" s="290"/>
      <c r="E73" s="290" t="e">
        <f>VLOOKUP(A73,References!$A$1:$E$3413,5,FALSE)</f>
        <v>#N/A</v>
      </c>
      <c r="F73" s="353" t="s">
        <v>84</v>
      </c>
      <c r="G73" s="312" t="s">
        <v>1074</v>
      </c>
      <c r="H73" s="290" t="s">
        <v>153</v>
      </c>
      <c r="I73" s="291" t="e">
        <f>VLOOKUP(A73,References!A:I,9,FALSE)</f>
        <v>#N/A</v>
      </c>
      <c r="J73" s="290" t="s">
        <v>865</v>
      </c>
      <c r="K73" s="327" t="e">
        <f t="shared" si="4"/>
        <v>#N/A</v>
      </c>
      <c r="L73" s="362">
        <v>1.6</v>
      </c>
      <c r="M73" s="360"/>
      <c r="N73" s="239" t="s">
        <v>1149</v>
      </c>
    </row>
    <row r="74" spans="1:14" x14ac:dyDescent="0.25">
      <c r="A74" s="290">
        <v>588</v>
      </c>
      <c r="B74" s="290">
        <v>6</v>
      </c>
      <c r="C74" s="290" t="s">
        <v>865</v>
      </c>
      <c r="D74" s="290"/>
      <c r="E74" s="290" t="e">
        <f>VLOOKUP(A74,References!$A$1:$E$3413,5,FALSE)</f>
        <v>#N/A</v>
      </c>
      <c r="F74" s="353" t="s">
        <v>85</v>
      </c>
      <c r="G74" s="312" t="s">
        <v>1074</v>
      </c>
      <c r="H74" s="290" t="s">
        <v>153</v>
      </c>
      <c r="I74" s="291" t="e">
        <f>VLOOKUP(A74,References!A:I,9,FALSE)</f>
        <v>#N/A</v>
      </c>
      <c r="J74" s="290" t="s">
        <v>865</v>
      </c>
      <c r="K74" s="327" t="e">
        <f t="shared" si="4"/>
        <v>#N/A</v>
      </c>
      <c r="L74" s="362">
        <v>1.7</v>
      </c>
      <c r="M74" s="360"/>
      <c r="N74" s="239" t="s">
        <v>1149</v>
      </c>
    </row>
    <row r="75" spans="1:14" x14ac:dyDescent="0.25">
      <c r="A75" s="290">
        <v>589</v>
      </c>
      <c r="B75" s="290">
        <v>6</v>
      </c>
      <c r="C75" s="290" t="s">
        <v>865</v>
      </c>
      <c r="D75" s="290"/>
      <c r="E75" s="290" t="e">
        <f>VLOOKUP(A75,References!$A$1:$E$3413,5,FALSE)</f>
        <v>#N/A</v>
      </c>
      <c r="F75" s="353" t="s">
        <v>159</v>
      </c>
      <c r="G75" s="312" t="s">
        <v>1074</v>
      </c>
      <c r="H75" s="290" t="s">
        <v>153</v>
      </c>
      <c r="I75" s="291" t="e">
        <f>VLOOKUP(A75,References!A:I,9,FALSE)</f>
        <v>#N/A</v>
      </c>
      <c r="J75" s="290" t="s">
        <v>865</v>
      </c>
      <c r="K75" s="327" t="e">
        <f t="shared" si="4"/>
        <v>#N/A</v>
      </c>
      <c r="L75" s="362">
        <v>1.8</v>
      </c>
      <c r="M75" s="360"/>
      <c r="N75" s="239" t="s">
        <v>1149</v>
      </c>
    </row>
    <row r="76" spans="1:14" x14ac:dyDescent="0.25">
      <c r="A76" s="290">
        <v>590</v>
      </c>
      <c r="B76" s="290">
        <v>6</v>
      </c>
      <c r="C76" s="290" t="s">
        <v>865</v>
      </c>
      <c r="D76" s="290"/>
      <c r="E76" s="290" t="e">
        <f>VLOOKUP(A76,References!$A$1:$E$3413,5,FALSE)</f>
        <v>#N/A</v>
      </c>
      <c r="F76" s="353" t="s">
        <v>160</v>
      </c>
      <c r="G76" s="312" t="s">
        <v>1074</v>
      </c>
      <c r="H76" s="290" t="s">
        <v>153</v>
      </c>
      <c r="I76" s="291" t="e">
        <f>VLOOKUP(A76,References!A:I,9,FALSE)</f>
        <v>#N/A</v>
      </c>
      <c r="J76" s="290" t="s">
        <v>865</v>
      </c>
      <c r="K76" s="327" t="e">
        <f t="shared" si="4"/>
        <v>#N/A</v>
      </c>
      <c r="L76" s="362">
        <v>1.9</v>
      </c>
      <c r="M76" s="360"/>
      <c r="N76" s="239" t="s">
        <v>1149</v>
      </c>
    </row>
    <row r="77" spans="1:14" x14ac:dyDescent="0.25">
      <c r="A77" s="290">
        <v>591</v>
      </c>
      <c r="B77" s="290">
        <v>6</v>
      </c>
      <c r="C77" s="290" t="s">
        <v>865</v>
      </c>
      <c r="D77" s="290"/>
      <c r="E77" s="290" t="e">
        <f>VLOOKUP(A77,References!$A$1:$E$3413,5,FALSE)</f>
        <v>#N/A</v>
      </c>
      <c r="F77" s="353" t="s">
        <v>161</v>
      </c>
      <c r="G77" s="312" t="s">
        <v>1074</v>
      </c>
      <c r="H77" s="290" t="s">
        <v>153</v>
      </c>
      <c r="I77" s="291" t="e">
        <f>VLOOKUP(A77,References!A:I,9,FALSE)</f>
        <v>#N/A</v>
      </c>
      <c r="J77" s="290" t="s">
        <v>865</v>
      </c>
      <c r="K77" s="327" t="e">
        <f t="shared" si="4"/>
        <v>#N/A</v>
      </c>
      <c r="L77" s="362">
        <v>1.99</v>
      </c>
      <c r="M77" s="360"/>
      <c r="N77" s="239" t="s">
        <v>1149</v>
      </c>
    </row>
    <row r="78" spans="1:14" x14ac:dyDescent="0.25">
      <c r="A78" s="290">
        <v>593</v>
      </c>
      <c r="B78" s="290">
        <v>6</v>
      </c>
      <c r="C78" s="290" t="s">
        <v>865</v>
      </c>
      <c r="D78" s="290"/>
      <c r="E78" s="290" t="e">
        <f>VLOOKUP(A78,References!$A$1:$E$3413,5,FALSE)</f>
        <v>#N/A</v>
      </c>
      <c r="F78" s="353" t="s">
        <v>570</v>
      </c>
      <c r="G78" s="312" t="s">
        <v>1074</v>
      </c>
      <c r="H78" s="290" t="s">
        <v>154</v>
      </c>
      <c r="I78" s="291" t="e">
        <f>VLOOKUP(A78,References!A:I,9,FALSE)</f>
        <v>#N/A</v>
      </c>
      <c r="J78" s="290" t="s">
        <v>865</v>
      </c>
      <c r="K78" s="327" t="e">
        <f t="shared" si="4"/>
        <v>#N/A</v>
      </c>
      <c r="L78" s="362">
        <v>2.1</v>
      </c>
      <c r="M78" s="360"/>
      <c r="N78" s="239" t="s">
        <v>1149</v>
      </c>
    </row>
    <row r="79" spans="1:14" x14ac:dyDescent="0.25">
      <c r="A79" s="290">
        <v>594</v>
      </c>
      <c r="B79" s="290">
        <v>6</v>
      </c>
      <c r="C79" s="290" t="s">
        <v>865</v>
      </c>
      <c r="D79" s="290"/>
      <c r="E79" s="290" t="e">
        <f>VLOOKUP(A79,References!$A$1:$E$3413,5,FALSE)</f>
        <v>#N/A</v>
      </c>
      <c r="F79" s="353" t="s">
        <v>157</v>
      </c>
      <c r="G79" s="312" t="s">
        <v>1074</v>
      </c>
      <c r="H79" s="290" t="s">
        <v>154</v>
      </c>
      <c r="I79" s="291" t="e">
        <f>VLOOKUP(A79,References!A:I,9,FALSE)</f>
        <v>#N/A</v>
      </c>
      <c r="J79" s="290" t="s">
        <v>865</v>
      </c>
      <c r="K79" s="327" t="e">
        <f t="shared" si="4"/>
        <v>#N/A</v>
      </c>
      <c r="L79" s="362">
        <v>2.2000000000000002</v>
      </c>
      <c r="M79" s="360"/>
      <c r="N79" s="239" t="s">
        <v>1149</v>
      </c>
    </row>
    <row r="80" spans="1:14" x14ac:dyDescent="0.25">
      <c r="A80" s="290">
        <v>595</v>
      </c>
      <c r="B80" s="290">
        <v>6</v>
      </c>
      <c r="C80" s="290" t="s">
        <v>865</v>
      </c>
      <c r="D80" s="290"/>
      <c r="E80" s="290" t="e">
        <f>VLOOKUP(A80,References!$A$1:$E$3413,5,FALSE)</f>
        <v>#N/A</v>
      </c>
      <c r="F80" s="353" t="s">
        <v>571</v>
      </c>
      <c r="G80" s="312" t="s">
        <v>1074</v>
      </c>
      <c r="H80" s="290" t="s">
        <v>154</v>
      </c>
      <c r="I80" s="291" t="e">
        <f>VLOOKUP(A80,References!A:I,9,FALSE)</f>
        <v>#N/A</v>
      </c>
      <c r="J80" s="290" t="s">
        <v>865</v>
      </c>
      <c r="K80" s="327" t="e">
        <f t="shared" si="4"/>
        <v>#N/A</v>
      </c>
      <c r="L80" s="362">
        <v>2.2999999999999998</v>
      </c>
      <c r="M80" s="360"/>
      <c r="N80" s="239" t="s">
        <v>1149</v>
      </c>
    </row>
    <row r="81" spans="1:14" x14ac:dyDescent="0.25">
      <c r="A81" s="290">
        <v>596</v>
      </c>
      <c r="B81" s="290">
        <v>6</v>
      </c>
      <c r="C81" s="290" t="s">
        <v>865</v>
      </c>
      <c r="D81" s="290"/>
      <c r="E81" s="290" t="e">
        <f>VLOOKUP(A81,References!$A$1:$E$3413,5,FALSE)</f>
        <v>#N/A</v>
      </c>
      <c r="F81" s="353" t="s">
        <v>572</v>
      </c>
      <c r="G81" s="312" t="s">
        <v>1074</v>
      </c>
      <c r="H81" s="290" t="s">
        <v>154</v>
      </c>
      <c r="I81" s="291" t="e">
        <f>VLOOKUP(A81,References!A:I,9,FALSE)</f>
        <v>#N/A</v>
      </c>
      <c r="J81" s="290" t="s">
        <v>865</v>
      </c>
      <c r="K81" s="327" t="e">
        <f t="shared" si="4"/>
        <v>#N/A</v>
      </c>
      <c r="L81" s="362">
        <v>2.4</v>
      </c>
      <c r="M81" s="360"/>
      <c r="N81" s="239" t="s">
        <v>1149</v>
      </c>
    </row>
    <row r="82" spans="1:14" x14ac:dyDescent="0.25">
      <c r="A82" s="290">
        <v>597</v>
      </c>
      <c r="B82" s="290">
        <v>6</v>
      </c>
      <c r="C82" s="290" t="s">
        <v>865</v>
      </c>
      <c r="D82" s="290"/>
      <c r="E82" s="290" t="e">
        <f>VLOOKUP(A82,References!$A$1:$E$3413,5,FALSE)</f>
        <v>#N/A</v>
      </c>
      <c r="F82" s="353" t="s">
        <v>158</v>
      </c>
      <c r="G82" s="312" t="s">
        <v>1074</v>
      </c>
      <c r="H82" s="290" t="s">
        <v>154</v>
      </c>
      <c r="I82" s="291" t="e">
        <f>VLOOKUP(A82,References!A:I,9,FALSE)</f>
        <v>#N/A</v>
      </c>
      <c r="J82" s="290" t="s">
        <v>865</v>
      </c>
      <c r="K82" s="327" t="e">
        <f t="shared" si="4"/>
        <v>#N/A</v>
      </c>
      <c r="L82" s="362">
        <v>2.5</v>
      </c>
      <c r="M82" s="360"/>
      <c r="N82" s="239" t="s">
        <v>1149</v>
      </c>
    </row>
    <row r="83" spans="1:14" x14ac:dyDescent="0.25">
      <c r="A83" s="290">
        <v>600</v>
      </c>
      <c r="B83" s="290">
        <v>6</v>
      </c>
      <c r="C83" s="290" t="s">
        <v>865</v>
      </c>
      <c r="D83" s="290"/>
      <c r="E83" s="290" t="e">
        <f>VLOOKUP(A83,References!$A$1:$E$3413,5,FALSE)</f>
        <v>#N/A</v>
      </c>
      <c r="F83" s="353" t="s">
        <v>84</v>
      </c>
      <c r="G83" s="312" t="s">
        <v>1074</v>
      </c>
      <c r="H83" s="290" t="s">
        <v>154</v>
      </c>
      <c r="I83" s="291" t="e">
        <f>VLOOKUP(A83,References!A:I,9,FALSE)</f>
        <v>#N/A</v>
      </c>
      <c r="J83" s="290" t="s">
        <v>865</v>
      </c>
      <c r="K83" s="327" t="e">
        <f t="shared" si="4"/>
        <v>#N/A</v>
      </c>
      <c r="L83" s="362">
        <v>2.6</v>
      </c>
      <c r="M83" s="360"/>
      <c r="N83" s="239" t="s">
        <v>1149</v>
      </c>
    </row>
    <row r="84" spans="1:14" x14ac:dyDescent="0.25">
      <c r="A84" s="290">
        <v>601</v>
      </c>
      <c r="B84" s="290">
        <v>6</v>
      </c>
      <c r="C84" s="290" t="s">
        <v>865</v>
      </c>
      <c r="D84" s="290"/>
      <c r="E84" s="290" t="e">
        <f>VLOOKUP(A84,References!$A$1:$E$3413,5,FALSE)</f>
        <v>#N/A</v>
      </c>
      <c r="F84" s="353" t="s">
        <v>85</v>
      </c>
      <c r="G84" s="312" t="s">
        <v>1074</v>
      </c>
      <c r="H84" s="290" t="s">
        <v>154</v>
      </c>
      <c r="I84" s="291" t="e">
        <f>VLOOKUP(A84,References!A:I,9,FALSE)</f>
        <v>#N/A</v>
      </c>
      <c r="J84" s="290" t="s">
        <v>865</v>
      </c>
      <c r="K84" s="327" t="e">
        <f t="shared" si="4"/>
        <v>#N/A</v>
      </c>
      <c r="L84" s="362">
        <v>2.7</v>
      </c>
      <c r="M84" s="360"/>
      <c r="N84" s="239" t="s">
        <v>1149</v>
      </c>
    </row>
    <row r="85" spans="1:14" x14ac:dyDescent="0.25">
      <c r="A85" s="290">
        <v>602</v>
      </c>
      <c r="B85" s="290">
        <v>6</v>
      </c>
      <c r="C85" s="290" t="s">
        <v>865</v>
      </c>
      <c r="D85" s="290"/>
      <c r="E85" s="290" t="e">
        <f>VLOOKUP(A85,References!$A$1:$E$3413,5,FALSE)</f>
        <v>#N/A</v>
      </c>
      <c r="F85" s="353" t="s">
        <v>159</v>
      </c>
      <c r="G85" s="312" t="s">
        <v>1074</v>
      </c>
      <c r="H85" s="290" t="s">
        <v>154</v>
      </c>
      <c r="I85" s="291" t="e">
        <f>VLOOKUP(A85,References!A:I,9,FALSE)</f>
        <v>#N/A</v>
      </c>
      <c r="J85" s="290" t="s">
        <v>865</v>
      </c>
      <c r="K85" s="327" t="e">
        <f t="shared" si="4"/>
        <v>#N/A</v>
      </c>
      <c r="L85" s="362">
        <v>2.8</v>
      </c>
      <c r="M85" s="360"/>
      <c r="N85" s="239" t="s">
        <v>1149</v>
      </c>
    </row>
    <row r="86" spans="1:14" x14ac:dyDescent="0.25">
      <c r="A86" s="290">
        <v>603</v>
      </c>
      <c r="B86" s="290">
        <v>6</v>
      </c>
      <c r="C86" s="290" t="s">
        <v>865</v>
      </c>
      <c r="D86" s="290"/>
      <c r="E86" s="290" t="e">
        <f>VLOOKUP(A86,References!$A$1:$E$3413,5,FALSE)</f>
        <v>#N/A</v>
      </c>
      <c r="F86" s="353" t="s">
        <v>160</v>
      </c>
      <c r="G86" s="312" t="s">
        <v>1074</v>
      </c>
      <c r="H86" s="290" t="s">
        <v>154</v>
      </c>
      <c r="I86" s="291" t="e">
        <f>VLOOKUP(A86,References!A:I,9,FALSE)</f>
        <v>#N/A</v>
      </c>
      <c r="J86" s="290" t="s">
        <v>865</v>
      </c>
      <c r="K86" s="327" t="e">
        <f t="shared" si="4"/>
        <v>#N/A</v>
      </c>
      <c r="L86" s="362">
        <v>2.9</v>
      </c>
      <c r="M86" s="360"/>
      <c r="N86" s="239" t="s">
        <v>1149</v>
      </c>
    </row>
    <row r="87" spans="1:14" x14ac:dyDescent="0.25">
      <c r="A87" s="290">
        <v>604</v>
      </c>
      <c r="B87" s="290">
        <v>6</v>
      </c>
      <c r="C87" s="290" t="s">
        <v>865</v>
      </c>
      <c r="D87" s="290"/>
      <c r="E87" s="290" t="e">
        <f>VLOOKUP(A87,References!$A$1:$E$3413,5,FALSE)</f>
        <v>#N/A</v>
      </c>
      <c r="F87" s="353" t="s">
        <v>161</v>
      </c>
      <c r="G87" s="312" t="s">
        <v>1074</v>
      </c>
      <c r="H87" s="290" t="s">
        <v>154</v>
      </c>
      <c r="I87" s="291" t="e">
        <f>VLOOKUP(A87,References!A:I,9,FALSE)</f>
        <v>#N/A</v>
      </c>
      <c r="J87" s="290" t="s">
        <v>865</v>
      </c>
      <c r="K87" s="327" t="e">
        <f t="shared" si="4"/>
        <v>#N/A</v>
      </c>
      <c r="L87" s="362">
        <v>2.99</v>
      </c>
      <c r="M87" s="360"/>
      <c r="N87" s="239" t="s">
        <v>1149</v>
      </c>
    </row>
    <row r="88" spans="1:14" x14ac:dyDescent="0.25">
      <c r="A88" s="290">
        <v>606</v>
      </c>
      <c r="B88" s="290">
        <v>6</v>
      </c>
      <c r="C88" s="290" t="s">
        <v>865</v>
      </c>
      <c r="D88" s="290"/>
      <c r="E88" s="290" t="e">
        <f>VLOOKUP(A88,References!$A$1:$E$3413,5,FALSE)</f>
        <v>#N/A</v>
      </c>
      <c r="F88" s="353" t="s">
        <v>570</v>
      </c>
      <c r="G88" s="312" t="s">
        <v>1074</v>
      </c>
      <c r="H88" s="290" t="s">
        <v>155</v>
      </c>
      <c r="I88" s="291" t="e">
        <f>VLOOKUP(A88,References!A:I,9,FALSE)</f>
        <v>#N/A</v>
      </c>
      <c r="J88" s="290" t="s">
        <v>865</v>
      </c>
      <c r="K88" s="327" t="e">
        <f t="shared" si="4"/>
        <v>#N/A</v>
      </c>
      <c r="L88" s="362">
        <v>3.1</v>
      </c>
      <c r="M88" s="360"/>
      <c r="N88" s="239" t="s">
        <v>1149</v>
      </c>
    </row>
    <row r="89" spans="1:14" x14ac:dyDescent="0.25">
      <c r="A89" s="290">
        <v>607</v>
      </c>
      <c r="B89" s="290">
        <v>6</v>
      </c>
      <c r="C89" s="290" t="s">
        <v>865</v>
      </c>
      <c r="D89" s="290"/>
      <c r="E89" s="290" t="e">
        <f>VLOOKUP(A89,References!$A$1:$E$3413,5,FALSE)</f>
        <v>#N/A</v>
      </c>
      <c r="F89" s="353" t="s">
        <v>157</v>
      </c>
      <c r="G89" s="312" t="s">
        <v>1074</v>
      </c>
      <c r="H89" s="290" t="s">
        <v>155</v>
      </c>
      <c r="I89" s="291" t="e">
        <f>VLOOKUP(A89,References!A:I,9,FALSE)</f>
        <v>#N/A</v>
      </c>
      <c r="J89" s="290" t="s">
        <v>865</v>
      </c>
      <c r="K89" s="327" t="e">
        <f t="shared" si="4"/>
        <v>#N/A</v>
      </c>
      <c r="L89" s="362">
        <v>3.2</v>
      </c>
      <c r="M89" s="360"/>
      <c r="N89" s="239" t="s">
        <v>1149</v>
      </c>
    </row>
    <row r="90" spans="1:14" x14ac:dyDescent="0.25">
      <c r="A90" s="290">
        <v>608</v>
      </c>
      <c r="B90" s="290">
        <v>6</v>
      </c>
      <c r="C90" s="290" t="s">
        <v>865</v>
      </c>
      <c r="D90" s="290"/>
      <c r="E90" s="290" t="e">
        <f>VLOOKUP(A90,References!$A$1:$E$3413,5,FALSE)</f>
        <v>#N/A</v>
      </c>
      <c r="F90" s="353" t="s">
        <v>571</v>
      </c>
      <c r="G90" s="312" t="s">
        <v>1074</v>
      </c>
      <c r="H90" s="290" t="s">
        <v>155</v>
      </c>
      <c r="I90" s="291" t="e">
        <f>VLOOKUP(A90,References!A:I,9,FALSE)</f>
        <v>#N/A</v>
      </c>
      <c r="J90" s="290" t="s">
        <v>865</v>
      </c>
      <c r="K90" s="327" t="e">
        <f t="shared" si="4"/>
        <v>#N/A</v>
      </c>
      <c r="L90" s="362">
        <v>3.3</v>
      </c>
      <c r="M90" s="360"/>
      <c r="N90" s="239" t="s">
        <v>1149</v>
      </c>
    </row>
    <row r="91" spans="1:14" x14ac:dyDescent="0.25">
      <c r="A91" s="290">
        <v>609</v>
      </c>
      <c r="B91" s="290">
        <v>6</v>
      </c>
      <c r="C91" s="290" t="s">
        <v>865</v>
      </c>
      <c r="D91" s="290"/>
      <c r="E91" s="290" t="e">
        <f>VLOOKUP(A91,References!$A$1:$E$3413,5,FALSE)</f>
        <v>#N/A</v>
      </c>
      <c r="F91" s="353" t="s">
        <v>572</v>
      </c>
      <c r="G91" s="312" t="s">
        <v>1074</v>
      </c>
      <c r="H91" s="290" t="s">
        <v>155</v>
      </c>
      <c r="I91" s="291" t="e">
        <f>VLOOKUP(A91,References!A:I,9,FALSE)</f>
        <v>#N/A</v>
      </c>
      <c r="J91" s="290" t="s">
        <v>865</v>
      </c>
      <c r="K91" s="327" t="e">
        <f t="shared" si="4"/>
        <v>#N/A</v>
      </c>
      <c r="L91" s="362">
        <v>3.4</v>
      </c>
      <c r="M91" s="360"/>
      <c r="N91" s="239" t="s">
        <v>1149</v>
      </c>
    </row>
    <row r="92" spans="1:14" x14ac:dyDescent="0.25">
      <c r="A92" s="290">
        <v>610</v>
      </c>
      <c r="B92" s="290">
        <v>6</v>
      </c>
      <c r="C92" s="290" t="s">
        <v>865</v>
      </c>
      <c r="D92" s="290"/>
      <c r="E92" s="290" t="e">
        <f>VLOOKUP(A92,References!$A$1:$E$3413,5,FALSE)</f>
        <v>#N/A</v>
      </c>
      <c r="F92" s="353" t="s">
        <v>158</v>
      </c>
      <c r="G92" s="312" t="s">
        <v>1074</v>
      </c>
      <c r="H92" s="290" t="s">
        <v>155</v>
      </c>
      <c r="I92" s="291" t="e">
        <f>VLOOKUP(A92,References!A:I,9,FALSE)</f>
        <v>#N/A</v>
      </c>
      <c r="J92" s="290" t="s">
        <v>865</v>
      </c>
      <c r="K92" s="327" t="e">
        <f t="shared" si="4"/>
        <v>#N/A</v>
      </c>
      <c r="L92" s="362">
        <v>3.5</v>
      </c>
      <c r="M92" s="360"/>
      <c r="N92" s="239" t="s">
        <v>1149</v>
      </c>
    </row>
    <row r="93" spans="1:14" x14ac:dyDescent="0.25">
      <c r="A93" s="290">
        <v>613</v>
      </c>
      <c r="B93" s="290">
        <v>6</v>
      </c>
      <c r="C93" s="290" t="s">
        <v>865</v>
      </c>
      <c r="D93" s="290"/>
      <c r="E93" s="290" t="e">
        <f>VLOOKUP(A93,References!$A$1:$E$3413,5,FALSE)</f>
        <v>#N/A</v>
      </c>
      <c r="F93" s="353" t="s">
        <v>84</v>
      </c>
      <c r="G93" s="312" t="s">
        <v>1074</v>
      </c>
      <c r="H93" s="290" t="s">
        <v>155</v>
      </c>
      <c r="I93" s="291" t="e">
        <f>VLOOKUP(A93,References!A:I,9,FALSE)</f>
        <v>#N/A</v>
      </c>
      <c r="J93" s="290" t="s">
        <v>865</v>
      </c>
      <c r="K93" s="327" t="e">
        <f t="shared" si="4"/>
        <v>#N/A</v>
      </c>
      <c r="L93" s="362">
        <v>3.6</v>
      </c>
      <c r="M93" s="360"/>
      <c r="N93" s="239" t="s">
        <v>1149</v>
      </c>
    </row>
    <row r="94" spans="1:14" x14ac:dyDescent="0.25">
      <c r="A94" s="290">
        <v>614</v>
      </c>
      <c r="B94" s="290">
        <v>6</v>
      </c>
      <c r="C94" s="290" t="s">
        <v>865</v>
      </c>
      <c r="D94" s="290"/>
      <c r="E94" s="290" t="e">
        <f>VLOOKUP(A94,References!$A$1:$E$3413,5,FALSE)</f>
        <v>#N/A</v>
      </c>
      <c r="F94" s="353" t="s">
        <v>85</v>
      </c>
      <c r="G94" s="312" t="s">
        <v>1074</v>
      </c>
      <c r="H94" s="290" t="s">
        <v>155</v>
      </c>
      <c r="I94" s="291" t="e">
        <f>VLOOKUP(A94,References!A:I,9,FALSE)</f>
        <v>#N/A</v>
      </c>
      <c r="J94" s="290" t="s">
        <v>865</v>
      </c>
      <c r="K94" s="327" t="e">
        <f t="shared" si="4"/>
        <v>#N/A</v>
      </c>
      <c r="L94" s="362">
        <v>3.7</v>
      </c>
      <c r="M94" s="360"/>
      <c r="N94" s="239" t="s">
        <v>1149</v>
      </c>
    </row>
    <row r="95" spans="1:14" x14ac:dyDescent="0.25">
      <c r="A95" s="290">
        <v>615</v>
      </c>
      <c r="B95" s="290">
        <v>6</v>
      </c>
      <c r="C95" s="290" t="s">
        <v>865</v>
      </c>
      <c r="D95" s="290"/>
      <c r="E95" s="290" t="e">
        <f>VLOOKUP(A95,References!$A$1:$E$3413,5,FALSE)</f>
        <v>#N/A</v>
      </c>
      <c r="F95" s="353" t="s">
        <v>159</v>
      </c>
      <c r="G95" s="312" t="s">
        <v>1074</v>
      </c>
      <c r="H95" s="290" t="s">
        <v>155</v>
      </c>
      <c r="I95" s="291" t="e">
        <f>VLOOKUP(A95,References!A:I,9,FALSE)</f>
        <v>#N/A</v>
      </c>
      <c r="J95" s="290" t="s">
        <v>865</v>
      </c>
      <c r="K95" s="327" t="e">
        <f t="shared" ref="K95:K211" si="5">IF(E95=0,"",E95)</f>
        <v>#N/A</v>
      </c>
      <c r="L95" s="362">
        <v>3.8</v>
      </c>
      <c r="M95" s="360"/>
      <c r="N95" s="239" t="s">
        <v>1149</v>
      </c>
    </row>
    <row r="96" spans="1:14" x14ac:dyDescent="0.25">
      <c r="A96" s="290">
        <v>616</v>
      </c>
      <c r="B96" s="290">
        <v>6</v>
      </c>
      <c r="C96" s="290" t="s">
        <v>865</v>
      </c>
      <c r="D96" s="290"/>
      <c r="E96" s="290" t="e">
        <f>VLOOKUP(A96,References!$A$1:$E$3413,5,FALSE)</f>
        <v>#N/A</v>
      </c>
      <c r="F96" s="353" t="s">
        <v>160</v>
      </c>
      <c r="G96" s="312" t="s">
        <v>1074</v>
      </c>
      <c r="H96" s="290" t="s">
        <v>155</v>
      </c>
      <c r="I96" s="291" t="e">
        <f>VLOOKUP(A96,References!A:I,9,FALSE)</f>
        <v>#N/A</v>
      </c>
      <c r="J96" s="290" t="s">
        <v>865</v>
      </c>
      <c r="K96" s="327" t="e">
        <f t="shared" si="5"/>
        <v>#N/A</v>
      </c>
      <c r="L96" s="362">
        <v>3.9</v>
      </c>
      <c r="M96" s="360"/>
      <c r="N96" s="239" t="s">
        <v>1149</v>
      </c>
    </row>
    <row r="97" spans="1:14" x14ac:dyDescent="0.25">
      <c r="A97" s="290">
        <v>617</v>
      </c>
      <c r="B97" s="290">
        <v>6</v>
      </c>
      <c r="C97" s="290" t="s">
        <v>865</v>
      </c>
      <c r="D97" s="290"/>
      <c r="E97" s="290" t="e">
        <f>VLOOKUP(A97,References!$A$1:$E$3413,5,FALSE)</f>
        <v>#N/A</v>
      </c>
      <c r="F97" s="353" t="s">
        <v>161</v>
      </c>
      <c r="G97" s="312" t="s">
        <v>1074</v>
      </c>
      <c r="H97" s="290" t="s">
        <v>155</v>
      </c>
      <c r="I97" s="291" t="e">
        <f>VLOOKUP(A97,References!A:I,9,FALSE)</f>
        <v>#N/A</v>
      </c>
      <c r="J97" s="290" t="s">
        <v>865</v>
      </c>
      <c r="K97" s="327" t="e">
        <f t="shared" si="5"/>
        <v>#N/A</v>
      </c>
      <c r="L97" s="362">
        <v>3.99</v>
      </c>
      <c r="M97" s="360"/>
      <c r="N97" s="239" t="s">
        <v>1149</v>
      </c>
    </row>
    <row r="98" spans="1:14" x14ac:dyDescent="0.25">
      <c r="A98" s="290">
        <v>619</v>
      </c>
      <c r="B98" s="290">
        <v>6</v>
      </c>
      <c r="C98" s="290" t="s">
        <v>865</v>
      </c>
      <c r="D98" s="290"/>
      <c r="E98" s="290" t="e">
        <f>VLOOKUP(A98,References!$A$1:$E$3413,5,FALSE)</f>
        <v>#N/A</v>
      </c>
      <c r="F98" s="353" t="s">
        <v>570</v>
      </c>
      <c r="G98" s="312" t="s">
        <v>1074</v>
      </c>
      <c r="H98" s="290" t="s">
        <v>156</v>
      </c>
      <c r="I98" s="291" t="e">
        <f>VLOOKUP(A98,References!A:I,9,FALSE)</f>
        <v>#N/A</v>
      </c>
      <c r="J98" s="290" t="s">
        <v>865</v>
      </c>
      <c r="K98" s="327" t="e">
        <f t="shared" si="5"/>
        <v>#N/A</v>
      </c>
      <c r="L98" s="362">
        <v>4.0999999999999996</v>
      </c>
      <c r="M98" s="360"/>
      <c r="N98" s="239" t="s">
        <v>1149</v>
      </c>
    </row>
    <row r="99" spans="1:14" x14ac:dyDescent="0.25">
      <c r="A99" s="290">
        <v>620</v>
      </c>
      <c r="B99" s="290">
        <v>6</v>
      </c>
      <c r="C99" s="290" t="s">
        <v>865</v>
      </c>
      <c r="D99" s="290"/>
      <c r="E99" s="290" t="e">
        <f>VLOOKUP(A99,References!$A$1:$E$3413,5,FALSE)</f>
        <v>#N/A</v>
      </c>
      <c r="F99" s="353" t="s">
        <v>157</v>
      </c>
      <c r="G99" s="312" t="s">
        <v>1074</v>
      </c>
      <c r="H99" s="290" t="s">
        <v>156</v>
      </c>
      <c r="I99" s="291" t="e">
        <f>VLOOKUP(A99,References!A:I,9,FALSE)</f>
        <v>#N/A</v>
      </c>
      <c r="J99" s="290" t="s">
        <v>865</v>
      </c>
      <c r="K99" s="327" t="e">
        <f t="shared" si="5"/>
        <v>#N/A</v>
      </c>
      <c r="L99" s="362">
        <v>4.2</v>
      </c>
      <c r="M99" s="360"/>
      <c r="N99" s="239" t="s">
        <v>1149</v>
      </c>
    </row>
    <row r="100" spans="1:14" x14ac:dyDescent="0.25">
      <c r="A100" s="290">
        <v>621</v>
      </c>
      <c r="B100" s="290">
        <v>6</v>
      </c>
      <c r="C100" s="290" t="s">
        <v>865</v>
      </c>
      <c r="D100" s="290"/>
      <c r="E100" s="290" t="e">
        <f>VLOOKUP(A100,References!$A$1:$E$3413,5,FALSE)</f>
        <v>#N/A</v>
      </c>
      <c r="F100" s="353" t="s">
        <v>571</v>
      </c>
      <c r="G100" s="312" t="s">
        <v>1074</v>
      </c>
      <c r="H100" s="290" t="s">
        <v>156</v>
      </c>
      <c r="I100" s="291" t="e">
        <f>VLOOKUP(A100,References!A:I,9,FALSE)</f>
        <v>#N/A</v>
      </c>
      <c r="J100" s="290" t="s">
        <v>865</v>
      </c>
      <c r="K100" s="327" t="e">
        <f t="shared" si="5"/>
        <v>#N/A</v>
      </c>
      <c r="L100" s="362">
        <v>4.3</v>
      </c>
      <c r="M100" s="360"/>
      <c r="N100" s="239" t="s">
        <v>1149</v>
      </c>
    </row>
    <row r="101" spans="1:14" x14ac:dyDescent="0.25">
      <c r="A101" s="290">
        <v>622</v>
      </c>
      <c r="B101" s="290">
        <v>6</v>
      </c>
      <c r="C101" s="290" t="s">
        <v>865</v>
      </c>
      <c r="D101" s="290"/>
      <c r="E101" s="290" t="e">
        <f>VLOOKUP(A101,References!$A$1:$E$3413,5,FALSE)</f>
        <v>#N/A</v>
      </c>
      <c r="F101" s="353" t="s">
        <v>572</v>
      </c>
      <c r="G101" s="312" t="s">
        <v>1074</v>
      </c>
      <c r="H101" s="290" t="s">
        <v>156</v>
      </c>
      <c r="I101" s="291" t="e">
        <f>VLOOKUP(A101,References!A:I,9,FALSE)</f>
        <v>#N/A</v>
      </c>
      <c r="J101" s="290" t="s">
        <v>865</v>
      </c>
      <c r="K101" s="327" t="e">
        <f t="shared" si="5"/>
        <v>#N/A</v>
      </c>
      <c r="L101" s="362">
        <v>4.4000000000000004</v>
      </c>
      <c r="M101" s="360"/>
      <c r="N101" s="239" t="s">
        <v>1149</v>
      </c>
    </row>
    <row r="102" spans="1:14" x14ac:dyDescent="0.25">
      <c r="A102" s="290">
        <v>623</v>
      </c>
      <c r="B102" s="290">
        <v>6</v>
      </c>
      <c r="C102" s="290" t="s">
        <v>865</v>
      </c>
      <c r="D102" s="290"/>
      <c r="E102" s="290" t="e">
        <f>VLOOKUP(A102,References!$A$1:$E$3413,5,FALSE)</f>
        <v>#N/A</v>
      </c>
      <c r="F102" s="353" t="s">
        <v>158</v>
      </c>
      <c r="G102" s="312" t="s">
        <v>1074</v>
      </c>
      <c r="H102" s="290" t="s">
        <v>156</v>
      </c>
      <c r="I102" s="291" t="e">
        <f>VLOOKUP(A102,References!A:I,9,FALSE)</f>
        <v>#N/A</v>
      </c>
      <c r="J102" s="290" t="s">
        <v>865</v>
      </c>
      <c r="K102" s="327" t="e">
        <f t="shared" si="5"/>
        <v>#N/A</v>
      </c>
      <c r="L102" s="362">
        <v>4.5</v>
      </c>
      <c r="M102" s="360"/>
      <c r="N102" s="239" t="s">
        <v>1149</v>
      </c>
    </row>
    <row r="103" spans="1:14" x14ac:dyDescent="0.25">
      <c r="A103" s="290">
        <v>626</v>
      </c>
      <c r="B103" s="290">
        <v>6</v>
      </c>
      <c r="C103" s="290" t="s">
        <v>865</v>
      </c>
      <c r="D103" s="290"/>
      <c r="E103" s="290" t="e">
        <f>VLOOKUP(A103,References!$A$1:$E$3413,5,FALSE)</f>
        <v>#N/A</v>
      </c>
      <c r="F103" s="353" t="s">
        <v>84</v>
      </c>
      <c r="G103" s="312" t="s">
        <v>1074</v>
      </c>
      <c r="H103" s="290" t="s">
        <v>156</v>
      </c>
      <c r="I103" s="291" t="e">
        <f>VLOOKUP(A103,References!A:I,9,FALSE)</f>
        <v>#N/A</v>
      </c>
      <c r="J103" s="290" t="s">
        <v>865</v>
      </c>
      <c r="K103" s="327" t="e">
        <f t="shared" si="5"/>
        <v>#N/A</v>
      </c>
      <c r="L103" s="362">
        <v>4.5999999999999996</v>
      </c>
      <c r="M103" s="360"/>
      <c r="N103" s="239" t="s">
        <v>1149</v>
      </c>
    </row>
    <row r="104" spans="1:14" x14ac:dyDescent="0.25">
      <c r="A104" s="290">
        <v>627</v>
      </c>
      <c r="B104" s="290">
        <v>6</v>
      </c>
      <c r="C104" s="290" t="s">
        <v>865</v>
      </c>
      <c r="D104" s="290"/>
      <c r="E104" s="290" t="e">
        <f>VLOOKUP(A104,References!$A$1:$E$3413,5,FALSE)</f>
        <v>#N/A</v>
      </c>
      <c r="F104" s="353" t="s">
        <v>85</v>
      </c>
      <c r="G104" s="312" t="s">
        <v>1074</v>
      </c>
      <c r="H104" s="290" t="s">
        <v>156</v>
      </c>
      <c r="I104" s="291" t="e">
        <f>VLOOKUP(A104,References!A:I,9,FALSE)</f>
        <v>#N/A</v>
      </c>
      <c r="J104" s="290" t="s">
        <v>865</v>
      </c>
      <c r="K104" s="327" t="e">
        <f t="shared" si="5"/>
        <v>#N/A</v>
      </c>
      <c r="L104" s="362">
        <v>4.7</v>
      </c>
      <c r="M104" s="360"/>
      <c r="N104" s="239" t="s">
        <v>1149</v>
      </c>
    </row>
    <row r="105" spans="1:14" x14ac:dyDescent="0.25">
      <c r="A105" s="290">
        <v>628</v>
      </c>
      <c r="B105" s="290">
        <v>6</v>
      </c>
      <c r="C105" s="290" t="s">
        <v>865</v>
      </c>
      <c r="D105" s="290"/>
      <c r="E105" s="290" t="e">
        <f>VLOOKUP(A105,References!$A$1:$E$3413,5,FALSE)</f>
        <v>#N/A</v>
      </c>
      <c r="F105" s="353" t="s">
        <v>159</v>
      </c>
      <c r="G105" s="312" t="s">
        <v>1074</v>
      </c>
      <c r="H105" s="290" t="s">
        <v>156</v>
      </c>
      <c r="I105" s="291" t="e">
        <f>VLOOKUP(A105,References!A:I,9,FALSE)</f>
        <v>#N/A</v>
      </c>
      <c r="J105" s="290" t="s">
        <v>865</v>
      </c>
      <c r="K105" s="327" t="e">
        <f t="shared" si="5"/>
        <v>#N/A</v>
      </c>
      <c r="L105" s="362">
        <v>4.8</v>
      </c>
      <c r="M105" s="360"/>
      <c r="N105" s="239" t="s">
        <v>1149</v>
      </c>
    </row>
    <row r="106" spans="1:14" x14ac:dyDescent="0.25">
      <c r="A106" s="290">
        <v>629</v>
      </c>
      <c r="B106" s="290">
        <v>6</v>
      </c>
      <c r="C106" s="290" t="s">
        <v>865</v>
      </c>
      <c r="D106" s="290"/>
      <c r="E106" s="290" t="e">
        <f>VLOOKUP(A106,References!$A$1:$E$3413,5,FALSE)</f>
        <v>#N/A</v>
      </c>
      <c r="F106" s="353" t="s">
        <v>160</v>
      </c>
      <c r="G106" s="312" t="s">
        <v>1074</v>
      </c>
      <c r="H106" s="290" t="s">
        <v>156</v>
      </c>
      <c r="I106" s="291" t="e">
        <f>VLOOKUP(A106,References!A:I,9,FALSE)</f>
        <v>#N/A</v>
      </c>
      <c r="J106" s="290" t="s">
        <v>865</v>
      </c>
      <c r="K106" s="327" t="e">
        <f t="shared" si="5"/>
        <v>#N/A</v>
      </c>
      <c r="L106" s="362">
        <v>4.9000000000000004</v>
      </c>
      <c r="M106" s="360"/>
      <c r="N106" s="239" t="s">
        <v>1149</v>
      </c>
    </row>
    <row r="107" spans="1:14" x14ac:dyDescent="0.25">
      <c r="A107" s="290">
        <v>630</v>
      </c>
      <c r="B107" s="290">
        <v>6</v>
      </c>
      <c r="C107" s="290" t="s">
        <v>865</v>
      </c>
      <c r="D107" s="290"/>
      <c r="E107" s="290" t="e">
        <f>VLOOKUP(A107,References!$A$1:$E$3413,5,FALSE)</f>
        <v>#N/A</v>
      </c>
      <c r="F107" s="353" t="s">
        <v>161</v>
      </c>
      <c r="G107" s="312" t="s">
        <v>1074</v>
      </c>
      <c r="H107" s="290" t="s">
        <v>156</v>
      </c>
      <c r="I107" s="291" t="e">
        <f>VLOOKUP(A107,References!A:I,9,FALSE)</f>
        <v>#N/A</v>
      </c>
      <c r="J107" s="290" t="s">
        <v>865</v>
      </c>
      <c r="K107" s="327" t="e">
        <f t="shared" si="5"/>
        <v>#N/A</v>
      </c>
      <c r="L107" s="362">
        <v>4.99</v>
      </c>
      <c r="M107" s="360"/>
      <c r="N107" s="239" t="s">
        <v>1149</v>
      </c>
    </row>
    <row r="108" spans="1:14" x14ac:dyDescent="0.25">
      <c r="A108" s="290">
        <v>632</v>
      </c>
      <c r="B108" s="290">
        <v>6</v>
      </c>
      <c r="C108" s="290" t="s">
        <v>865</v>
      </c>
      <c r="D108" s="290"/>
      <c r="E108" s="290" t="e">
        <f>VLOOKUP(A108,References!$A$1:$E$3413,5,FALSE)</f>
        <v>#N/A</v>
      </c>
      <c r="F108" s="353" t="s">
        <v>570</v>
      </c>
      <c r="G108" s="312" t="s">
        <v>1074</v>
      </c>
      <c r="H108" s="290" t="s">
        <v>966</v>
      </c>
      <c r="I108" s="291" t="e">
        <f>VLOOKUP(A108,References!A:I,9,FALSE)</f>
        <v>#N/A</v>
      </c>
      <c r="J108" s="290" t="s">
        <v>865</v>
      </c>
      <c r="K108" s="327" t="e">
        <f t="shared" si="5"/>
        <v>#N/A</v>
      </c>
      <c r="L108" s="362">
        <v>5.0999999999999996</v>
      </c>
      <c r="M108" s="360"/>
      <c r="N108" s="239" t="s">
        <v>1149</v>
      </c>
    </row>
    <row r="109" spans="1:14" x14ac:dyDescent="0.25">
      <c r="A109" s="290">
        <v>633</v>
      </c>
      <c r="B109" s="290">
        <v>6</v>
      </c>
      <c r="C109" s="290" t="s">
        <v>865</v>
      </c>
      <c r="D109" s="290"/>
      <c r="E109" s="290" t="e">
        <f>VLOOKUP(A109,References!$A$1:$E$3413,5,FALSE)</f>
        <v>#N/A</v>
      </c>
      <c r="F109" s="353" t="s">
        <v>157</v>
      </c>
      <c r="G109" s="312" t="s">
        <v>1074</v>
      </c>
      <c r="H109" s="290" t="s">
        <v>966</v>
      </c>
      <c r="I109" s="291" t="e">
        <f>VLOOKUP(A109,References!A:I,9,FALSE)</f>
        <v>#N/A</v>
      </c>
      <c r="J109" s="290" t="s">
        <v>865</v>
      </c>
      <c r="K109" s="327" t="e">
        <f t="shared" si="5"/>
        <v>#N/A</v>
      </c>
      <c r="L109" s="362">
        <v>5.2</v>
      </c>
      <c r="M109" s="360"/>
      <c r="N109" s="239" t="s">
        <v>1149</v>
      </c>
    </row>
    <row r="110" spans="1:14" x14ac:dyDescent="0.25">
      <c r="A110" s="290">
        <v>634</v>
      </c>
      <c r="B110" s="290">
        <v>6</v>
      </c>
      <c r="C110" s="290" t="s">
        <v>865</v>
      </c>
      <c r="D110" s="290"/>
      <c r="E110" s="290" t="e">
        <f>VLOOKUP(A110,References!$A$1:$E$3413,5,FALSE)</f>
        <v>#N/A</v>
      </c>
      <c r="F110" s="353" t="s">
        <v>571</v>
      </c>
      <c r="G110" s="312" t="s">
        <v>1074</v>
      </c>
      <c r="H110" s="290" t="s">
        <v>966</v>
      </c>
      <c r="I110" s="291" t="e">
        <f>VLOOKUP(A110,References!A:I,9,FALSE)</f>
        <v>#N/A</v>
      </c>
      <c r="J110" s="290" t="s">
        <v>865</v>
      </c>
      <c r="K110" s="327" t="e">
        <f t="shared" si="5"/>
        <v>#N/A</v>
      </c>
      <c r="L110" s="362">
        <v>5.3</v>
      </c>
      <c r="M110" s="360"/>
      <c r="N110" s="239" t="s">
        <v>1149</v>
      </c>
    </row>
    <row r="111" spans="1:14" x14ac:dyDescent="0.25">
      <c r="A111" s="290">
        <v>635</v>
      </c>
      <c r="B111" s="290">
        <v>6</v>
      </c>
      <c r="C111" s="290" t="s">
        <v>865</v>
      </c>
      <c r="D111" s="290"/>
      <c r="E111" s="290" t="e">
        <f>VLOOKUP(A111,References!$A$1:$E$3413,5,FALSE)</f>
        <v>#N/A</v>
      </c>
      <c r="F111" s="353" t="s">
        <v>572</v>
      </c>
      <c r="G111" s="312" t="s">
        <v>1074</v>
      </c>
      <c r="H111" s="290" t="s">
        <v>966</v>
      </c>
      <c r="I111" s="291" t="e">
        <f>VLOOKUP(A111,References!A:I,9,FALSE)</f>
        <v>#N/A</v>
      </c>
      <c r="J111" s="290" t="s">
        <v>865</v>
      </c>
      <c r="K111" s="327" t="e">
        <f t="shared" si="5"/>
        <v>#N/A</v>
      </c>
      <c r="L111" s="362">
        <v>5.4</v>
      </c>
      <c r="M111" s="360"/>
      <c r="N111" s="239" t="s">
        <v>1149</v>
      </c>
    </row>
    <row r="112" spans="1:14" x14ac:dyDescent="0.25">
      <c r="A112" s="290">
        <v>636</v>
      </c>
      <c r="B112" s="290">
        <v>6</v>
      </c>
      <c r="C112" s="290" t="s">
        <v>865</v>
      </c>
      <c r="D112" s="290"/>
      <c r="E112" s="290" t="e">
        <f>VLOOKUP(A112,References!$A$1:$E$3413,5,FALSE)</f>
        <v>#N/A</v>
      </c>
      <c r="F112" s="353" t="s">
        <v>158</v>
      </c>
      <c r="G112" s="312" t="s">
        <v>1074</v>
      </c>
      <c r="H112" s="290" t="s">
        <v>966</v>
      </c>
      <c r="I112" s="291" t="e">
        <f>VLOOKUP(A112,References!A:I,9,FALSE)</f>
        <v>#N/A</v>
      </c>
      <c r="J112" s="290" t="s">
        <v>865</v>
      </c>
      <c r="K112" s="327" t="e">
        <f t="shared" si="5"/>
        <v>#N/A</v>
      </c>
      <c r="L112" s="362">
        <v>5.5</v>
      </c>
      <c r="M112" s="360"/>
      <c r="N112" s="239" t="s">
        <v>1149</v>
      </c>
    </row>
    <row r="113" spans="1:14" x14ac:dyDescent="0.25">
      <c r="A113" s="290">
        <v>639</v>
      </c>
      <c r="B113" s="290">
        <v>6</v>
      </c>
      <c r="C113" s="290" t="s">
        <v>865</v>
      </c>
      <c r="D113" s="290"/>
      <c r="E113" s="290" t="e">
        <f>VLOOKUP(A113,References!$A$1:$E$3413,5,FALSE)</f>
        <v>#N/A</v>
      </c>
      <c r="F113" s="353" t="s">
        <v>84</v>
      </c>
      <c r="G113" s="312" t="s">
        <v>1074</v>
      </c>
      <c r="H113" s="290" t="s">
        <v>966</v>
      </c>
      <c r="I113" s="291" t="e">
        <f>VLOOKUP(A113,References!A:I,9,FALSE)</f>
        <v>#N/A</v>
      </c>
      <c r="J113" s="290" t="s">
        <v>865</v>
      </c>
      <c r="K113" s="327" t="e">
        <f t="shared" si="5"/>
        <v>#N/A</v>
      </c>
      <c r="L113" s="362">
        <v>5.6</v>
      </c>
      <c r="M113" s="360"/>
      <c r="N113" s="239" t="s">
        <v>1149</v>
      </c>
    </row>
    <row r="114" spans="1:14" x14ac:dyDescent="0.25">
      <c r="A114" s="290">
        <v>640</v>
      </c>
      <c r="B114" s="290">
        <v>6</v>
      </c>
      <c r="C114" s="290" t="s">
        <v>865</v>
      </c>
      <c r="D114" s="290"/>
      <c r="E114" s="290" t="e">
        <f>VLOOKUP(A114,References!$A$1:$E$3413,5,FALSE)</f>
        <v>#N/A</v>
      </c>
      <c r="F114" s="353" t="s">
        <v>85</v>
      </c>
      <c r="G114" s="312" t="s">
        <v>1074</v>
      </c>
      <c r="H114" s="290" t="s">
        <v>966</v>
      </c>
      <c r="I114" s="291" t="e">
        <f>VLOOKUP(A114,References!A:I,9,FALSE)</f>
        <v>#N/A</v>
      </c>
      <c r="J114" s="290" t="s">
        <v>865</v>
      </c>
      <c r="K114" s="327" t="e">
        <f t="shared" si="5"/>
        <v>#N/A</v>
      </c>
      <c r="L114" s="362">
        <v>5.7</v>
      </c>
      <c r="M114" s="360"/>
      <c r="N114" s="239" t="s">
        <v>1149</v>
      </c>
    </row>
    <row r="115" spans="1:14" x14ac:dyDescent="0.25">
      <c r="A115" s="290">
        <v>641</v>
      </c>
      <c r="B115" s="290">
        <v>6</v>
      </c>
      <c r="C115" s="290" t="s">
        <v>865</v>
      </c>
      <c r="D115" s="290"/>
      <c r="E115" s="290" t="e">
        <f>VLOOKUP(A115,References!$A$1:$E$3413,5,FALSE)</f>
        <v>#N/A</v>
      </c>
      <c r="F115" s="353" t="s">
        <v>159</v>
      </c>
      <c r="G115" s="312" t="s">
        <v>1074</v>
      </c>
      <c r="H115" s="290" t="s">
        <v>966</v>
      </c>
      <c r="I115" s="291" t="e">
        <f>VLOOKUP(A115,References!A:I,9,FALSE)</f>
        <v>#N/A</v>
      </c>
      <c r="J115" s="290" t="s">
        <v>865</v>
      </c>
      <c r="K115" s="327" t="e">
        <f t="shared" si="5"/>
        <v>#N/A</v>
      </c>
      <c r="L115" s="362">
        <v>5.8</v>
      </c>
      <c r="M115" s="360"/>
      <c r="N115" s="239" t="s">
        <v>1149</v>
      </c>
    </row>
    <row r="116" spans="1:14" x14ac:dyDescent="0.25">
      <c r="A116" s="290">
        <v>642</v>
      </c>
      <c r="B116" s="290">
        <v>6</v>
      </c>
      <c r="C116" s="290" t="s">
        <v>865</v>
      </c>
      <c r="D116" s="290"/>
      <c r="E116" s="290" t="e">
        <f>VLOOKUP(A116,References!$A$1:$E$3413,5,FALSE)</f>
        <v>#N/A</v>
      </c>
      <c r="F116" s="353" t="s">
        <v>160</v>
      </c>
      <c r="G116" s="312" t="s">
        <v>1074</v>
      </c>
      <c r="H116" s="290" t="s">
        <v>966</v>
      </c>
      <c r="I116" s="291" t="e">
        <f>VLOOKUP(A116,References!A:I,9,FALSE)</f>
        <v>#N/A</v>
      </c>
      <c r="J116" s="290" t="s">
        <v>865</v>
      </c>
      <c r="K116" s="327" t="e">
        <f t="shared" si="5"/>
        <v>#N/A</v>
      </c>
      <c r="L116" s="362">
        <v>5.9</v>
      </c>
      <c r="M116" s="360"/>
      <c r="N116" s="239" t="s">
        <v>1149</v>
      </c>
    </row>
    <row r="117" spans="1:14" x14ac:dyDescent="0.25">
      <c r="A117" s="290">
        <v>643</v>
      </c>
      <c r="B117" s="290">
        <v>6</v>
      </c>
      <c r="C117" s="290" t="s">
        <v>865</v>
      </c>
      <c r="D117" s="290"/>
      <c r="E117" s="290" t="e">
        <f>VLOOKUP(A117,References!$A$1:$E$3413,5,FALSE)</f>
        <v>#N/A</v>
      </c>
      <c r="F117" s="353" t="s">
        <v>161</v>
      </c>
      <c r="G117" s="312" t="s">
        <v>1074</v>
      </c>
      <c r="H117" s="290" t="s">
        <v>966</v>
      </c>
      <c r="I117" s="291" t="e">
        <f>VLOOKUP(A117,References!A:I,9,FALSE)</f>
        <v>#N/A</v>
      </c>
      <c r="J117" s="290" t="s">
        <v>865</v>
      </c>
      <c r="K117" s="327" t="e">
        <f t="shared" si="5"/>
        <v>#N/A</v>
      </c>
      <c r="L117" s="362">
        <v>5.99</v>
      </c>
      <c r="M117" s="360"/>
      <c r="N117" s="239" t="s">
        <v>1149</v>
      </c>
    </row>
    <row r="118" spans="1:14" s="290" customFormat="1" x14ac:dyDescent="0.25">
      <c r="A118" s="290">
        <v>644</v>
      </c>
      <c r="B118" s="290">
        <v>6</v>
      </c>
      <c r="C118" s="290" t="s">
        <v>865</v>
      </c>
      <c r="E118" s="290" t="e">
        <f>VLOOKUP(A118,References!$A$1:$E$3413,5,FALSE)</f>
        <v>#N/A</v>
      </c>
      <c r="F118" s="353" t="s">
        <v>1140</v>
      </c>
      <c r="G118" s="290" t="s">
        <v>1074</v>
      </c>
      <c r="I118" s="291" t="e">
        <f>VLOOKUP(A118,References!A:I,9,FALSE)</f>
        <v>#N/A</v>
      </c>
      <c r="J118" s="290" t="s">
        <v>865</v>
      </c>
      <c r="K118" s="327" t="e">
        <f t="shared" si="5"/>
        <v>#N/A</v>
      </c>
      <c r="L118" s="362">
        <v>10</v>
      </c>
      <c r="M118" s="360"/>
    </row>
    <row r="119" spans="1:14" s="290" customFormat="1" x14ac:dyDescent="0.25">
      <c r="A119" s="290">
        <v>542</v>
      </c>
      <c r="B119" s="290">
        <v>6</v>
      </c>
      <c r="C119" s="290" t="s">
        <v>865</v>
      </c>
      <c r="D119" s="334"/>
      <c r="E119" s="290" t="e">
        <f>VLOOKUP(A119,References!$A$1:$E$3413,5,FALSE)</f>
        <v>#N/A</v>
      </c>
      <c r="F119" s="357" t="s">
        <v>1141</v>
      </c>
      <c r="G119" s="333" t="s">
        <v>930</v>
      </c>
      <c r="I119" s="291" t="e">
        <f>VLOOKUP(A119,References!A:I,9,FALSE)</f>
        <v>#N/A</v>
      </c>
      <c r="J119" s="290" t="s">
        <v>865</v>
      </c>
      <c r="K119" s="248" t="e">
        <f>IF(E119=0,"",E119)</f>
        <v>#N/A</v>
      </c>
      <c r="L119" s="370" t="s">
        <v>148</v>
      </c>
      <c r="M119" s="362" t="s">
        <v>1153</v>
      </c>
    </row>
    <row r="120" spans="1:14" s="290" customFormat="1" x14ac:dyDescent="0.25">
      <c r="A120" s="290">
        <v>542.1</v>
      </c>
      <c r="B120" s="290">
        <v>6</v>
      </c>
      <c r="C120" s="290" t="s">
        <v>865</v>
      </c>
      <c r="D120" s="334"/>
      <c r="E120" s="290" t="e">
        <f>VLOOKUP(A120,References!$A$1:$E$3413,5,FALSE)</f>
        <v>#N/A</v>
      </c>
      <c r="F120" s="357" t="s">
        <v>1142</v>
      </c>
      <c r="G120" s="333" t="s">
        <v>930</v>
      </c>
      <c r="I120" s="291" t="e">
        <f>VLOOKUP(A120,References!A:I,9,FALSE)</f>
        <v>#N/A</v>
      </c>
      <c r="J120" s="290" t="s">
        <v>865</v>
      </c>
      <c r="K120" s="248" t="e">
        <f>IF(E120=0,"",E120)</f>
        <v>#N/A</v>
      </c>
      <c r="L120" s="370" t="s">
        <v>1145</v>
      </c>
      <c r="M120" s="362" t="s">
        <v>1153</v>
      </c>
    </row>
    <row r="121" spans="1:14" s="290" customFormat="1" x14ac:dyDescent="0.25">
      <c r="A121" s="290">
        <v>542.20000000000005</v>
      </c>
      <c r="B121" s="290">
        <v>6</v>
      </c>
      <c r="C121" s="290" t="s">
        <v>865</v>
      </c>
      <c r="D121" s="334"/>
      <c r="E121" s="290" t="e">
        <f>VLOOKUP(A121,References!$A$1:$E$3413,5,FALSE)</f>
        <v>#N/A</v>
      </c>
      <c r="F121" s="357" t="s">
        <v>1143</v>
      </c>
      <c r="G121" s="333" t="s">
        <v>930</v>
      </c>
      <c r="I121" s="291" t="e">
        <f>VLOOKUP(A121,References!A:I,9,FALSE)</f>
        <v>#N/A</v>
      </c>
      <c r="J121" s="290" t="s">
        <v>865</v>
      </c>
      <c r="K121" s="248" t="e">
        <f>IF(E121=0,"",E121)</f>
        <v>#N/A</v>
      </c>
      <c r="L121" s="370" t="s">
        <v>1146</v>
      </c>
      <c r="M121" s="362" t="s">
        <v>1153</v>
      </c>
    </row>
    <row r="122" spans="1:14" s="290" customFormat="1" x14ac:dyDescent="0.25">
      <c r="A122" s="290">
        <v>542.29999999999995</v>
      </c>
      <c r="B122" s="290">
        <v>6</v>
      </c>
      <c r="C122" s="290" t="s">
        <v>865</v>
      </c>
      <c r="D122" s="334"/>
      <c r="E122" s="290" t="e">
        <f>VLOOKUP(A122,References!$A$1:$E$3413,5,FALSE)</f>
        <v>#N/A</v>
      </c>
      <c r="F122" s="357" t="s">
        <v>1124</v>
      </c>
      <c r="G122" s="333" t="s">
        <v>1054</v>
      </c>
      <c r="I122" s="291" t="e">
        <f>VLOOKUP(A122,References!A:I,9,FALSE)</f>
        <v>#N/A</v>
      </c>
      <c r="J122" s="331" t="s">
        <v>865</v>
      </c>
      <c r="K122" s="328" t="e">
        <f>IF(E122="x","TRUE",IF(E122="Yes",TRUE,"FALSE"))</f>
        <v>#N/A</v>
      </c>
      <c r="L122" s="362" t="b">
        <v>1</v>
      </c>
      <c r="M122" s="239" t="s">
        <v>1152</v>
      </c>
      <c r="N122" s="239" t="s">
        <v>1150</v>
      </c>
    </row>
    <row r="123" spans="1:14" x14ac:dyDescent="0.25">
      <c r="A123" s="290">
        <v>1020</v>
      </c>
      <c r="B123" s="290">
        <v>9</v>
      </c>
      <c r="C123" s="290" t="s">
        <v>241</v>
      </c>
      <c r="D123" s="290">
        <v>2</v>
      </c>
      <c r="E123" s="290" t="e">
        <f>VLOOKUP(A123,References!$A$1:$E$3413,5,FALSE)</f>
        <v>#N/A</v>
      </c>
      <c r="F123" s="317" t="s">
        <v>248</v>
      </c>
      <c r="G123" s="248" t="s">
        <v>1058</v>
      </c>
      <c r="H123" s="290"/>
      <c r="I123" s="291" t="e">
        <f>VLOOKUP(A123,References!A:I,9,FALSE)</f>
        <v>#N/A</v>
      </c>
      <c r="J123" s="290" t="s">
        <v>1136</v>
      </c>
      <c r="K123" s="248" t="e">
        <f t="shared" ref="K123:K151" si="6">IF(E123=0,"",E123)</f>
        <v>#N/A</v>
      </c>
      <c r="L123" s="362">
        <v>20</v>
      </c>
      <c r="M123" s="361" t="s">
        <v>1156</v>
      </c>
      <c r="N123" s="239" t="s">
        <v>1138</v>
      </c>
    </row>
    <row r="124" spans="1:14" x14ac:dyDescent="0.25">
      <c r="A124" s="290">
        <v>1021</v>
      </c>
      <c r="B124" s="290">
        <v>9</v>
      </c>
      <c r="C124" s="290" t="s">
        <v>241</v>
      </c>
      <c r="D124" s="290">
        <v>3</v>
      </c>
      <c r="E124" s="290" t="e">
        <f>VLOOKUP(A124,References!$A$1:$E$3413,5,FALSE)</f>
        <v>#N/A</v>
      </c>
      <c r="F124" s="317" t="s">
        <v>248</v>
      </c>
      <c r="G124" s="248" t="s">
        <v>1058</v>
      </c>
      <c r="H124" s="290"/>
      <c r="I124" s="291" t="e">
        <f>VLOOKUP(A124,References!A:I,9,FALSE)</f>
        <v>#N/A</v>
      </c>
      <c r="J124" s="290" t="s">
        <v>1136</v>
      </c>
      <c r="K124" s="248" t="e">
        <f t="shared" si="6"/>
        <v>#N/A</v>
      </c>
      <c r="L124" s="362">
        <v>21</v>
      </c>
      <c r="M124" s="361" t="s">
        <v>1156</v>
      </c>
      <c r="N124" s="239" t="s">
        <v>1138</v>
      </c>
    </row>
    <row r="125" spans="1:14" x14ac:dyDescent="0.25">
      <c r="A125" s="290">
        <v>1022</v>
      </c>
      <c r="B125" s="290">
        <v>9</v>
      </c>
      <c r="C125" s="290" t="s">
        <v>241</v>
      </c>
      <c r="D125" s="290">
        <v>4</v>
      </c>
      <c r="E125" s="290" t="e">
        <f>VLOOKUP(A125,References!$A$1:$E$3413,5,FALSE)</f>
        <v>#N/A</v>
      </c>
      <c r="F125" s="317" t="s">
        <v>248</v>
      </c>
      <c r="G125" s="248" t="s">
        <v>1058</v>
      </c>
      <c r="H125" s="290"/>
      <c r="I125" s="291" t="e">
        <f>VLOOKUP(A125,References!A:I,9,FALSE)</f>
        <v>#N/A</v>
      </c>
      <c r="J125" s="290" t="s">
        <v>1136</v>
      </c>
      <c r="K125" s="248" t="e">
        <f t="shared" si="6"/>
        <v>#N/A</v>
      </c>
      <c r="L125" s="362">
        <v>22</v>
      </c>
      <c r="M125" s="361" t="s">
        <v>1156</v>
      </c>
      <c r="N125" s="239" t="s">
        <v>1138</v>
      </c>
    </row>
    <row r="126" spans="1:14" x14ac:dyDescent="0.25">
      <c r="A126" s="290">
        <v>1023</v>
      </c>
      <c r="B126" s="290">
        <v>9</v>
      </c>
      <c r="C126" s="290" t="s">
        <v>241</v>
      </c>
      <c r="D126" s="290">
        <v>5</v>
      </c>
      <c r="E126" s="290" t="e">
        <f>VLOOKUP(A126,References!$A$1:$E$3413,5,FALSE)</f>
        <v>#N/A</v>
      </c>
      <c r="F126" s="317" t="s">
        <v>248</v>
      </c>
      <c r="G126" s="248" t="s">
        <v>1058</v>
      </c>
      <c r="H126" s="290"/>
      <c r="I126" s="291" t="e">
        <f>VLOOKUP(A126,References!A:I,9,FALSE)</f>
        <v>#N/A</v>
      </c>
      <c r="J126" s="290" t="s">
        <v>1136</v>
      </c>
      <c r="K126" s="248" t="e">
        <f t="shared" si="6"/>
        <v>#N/A</v>
      </c>
      <c r="L126" s="362">
        <v>23</v>
      </c>
      <c r="M126" s="361" t="s">
        <v>1156</v>
      </c>
      <c r="N126" s="239" t="s">
        <v>1138</v>
      </c>
    </row>
    <row r="127" spans="1:14" x14ac:dyDescent="0.25">
      <c r="A127" s="290">
        <v>1024</v>
      </c>
      <c r="B127" s="290">
        <v>9</v>
      </c>
      <c r="C127" s="290" t="s">
        <v>241</v>
      </c>
      <c r="D127" s="290">
        <v>6</v>
      </c>
      <c r="E127" s="290" t="e">
        <f>VLOOKUP(A127,References!$A$1:$E$3413,5,FALSE)</f>
        <v>#N/A</v>
      </c>
      <c r="F127" s="317" t="s">
        <v>248</v>
      </c>
      <c r="G127" s="248" t="s">
        <v>1058</v>
      </c>
      <c r="H127" s="290"/>
      <c r="I127" s="291" t="e">
        <f>VLOOKUP(A127,References!A:I,9,FALSE)</f>
        <v>#N/A</v>
      </c>
      <c r="J127" s="290" t="s">
        <v>1136</v>
      </c>
      <c r="K127" s="248" t="e">
        <f t="shared" si="6"/>
        <v>#N/A</v>
      </c>
      <c r="L127" s="362">
        <v>24</v>
      </c>
      <c r="M127" s="361" t="s">
        <v>1156</v>
      </c>
      <c r="N127" s="239" t="s">
        <v>1138</v>
      </c>
    </row>
    <row r="128" spans="1:14" x14ac:dyDescent="0.25">
      <c r="A128" s="290">
        <v>1025</v>
      </c>
      <c r="B128" s="290">
        <v>9</v>
      </c>
      <c r="C128" s="290" t="s">
        <v>241</v>
      </c>
      <c r="D128" s="290">
        <v>7</v>
      </c>
      <c r="E128" s="290" t="e">
        <f>VLOOKUP(A128,References!$A$1:$E$3413,5,FALSE)</f>
        <v>#N/A</v>
      </c>
      <c r="F128" s="317" t="s">
        <v>248</v>
      </c>
      <c r="G128" s="248" t="s">
        <v>1058</v>
      </c>
      <c r="H128" s="290"/>
      <c r="I128" s="291" t="e">
        <f>VLOOKUP(A128,References!A:I,9,FALSE)</f>
        <v>#N/A</v>
      </c>
      <c r="J128" s="290" t="s">
        <v>1136</v>
      </c>
      <c r="K128" s="248" t="e">
        <f t="shared" si="6"/>
        <v>#N/A</v>
      </c>
      <c r="L128" s="362">
        <v>25</v>
      </c>
      <c r="M128" s="361" t="s">
        <v>1156</v>
      </c>
      <c r="N128" s="239" t="s">
        <v>1138</v>
      </c>
    </row>
    <row r="129" spans="1:14" x14ac:dyDescent="0.25">
      <c r="A129" s="290">
        <v>1026</v>
      </c>
      <c r="B129" s="290">
        <v>9</v>
      </c>
      <c r="C129" s="290" t="s">
        <v>241</v>
      </c>
      <c r="D129" s="290">
        <v>8</v>
      </c>
      <c r="E129" s="290" t="e">
        <f>VLOOKUP(A129,References!$A$1:$E$3413,5,FALSE)</f>
        <v>#N/A</v>
      </c>
      <c r="F129" s="317" t="s">
        <v>248</v>
      </c>
      <c r="G129" s="248" t="s">
        <v>1058</v>
      </c>
      <c r="H129" s="290"/>
      <c r="I129" s="291" t="e">
        <f>VLOOKUP(A129,References!A:I,9,FALSE)</f>
        <v>#N/A</v>
      </c>
      <c r="J129" s="290" t="s">
        <v>1136</v>
      </c>
      <c r="K129" s="248" t="e">
        <f t="shared" si="6"/>
        <v>#N/A</v>
      </c>
      <c r="L129" s="362">
        <v>26</v>
      </c>
      <c r="M129" s="361" t="s">
        <v>1156</v>
      </c>
      <c r="N129" s="239" t="s">
        <v>1138</v>
      </c>
    </row>
    <row r="130" spans="1:14" x14ac:dyDescent="0.25">
      <c r="A130" s="290">
        <v>1029</v>
      </c>
      <c r="B130" s="290">
        <v>9</v>
      </c>
      <c r="C130" s="290" t="s">
        <v>241</v>
      </c>
      <c r="D130" s="290">
        <v>2</v>
      </c>
      <c r="E130" s="290" t="e">
        <f>VLOOKUP(A130,References!$A$1:$E$3413,5,FALSE)</f>
        <v>#N/A</v>
      </c>
      <c r="F130" s="317" t="s">
        <v>249</v>
      </c>
      <c r="G130" s="248" t="s">
        <v>1058</v>
      </c>
      <c r="H130" s="290"/>
      <c r="I130" s="291" t="e">
        <f>VLOOKUP(A130,References!A:I,9,FALSE)</f>
        <v>#N/A</v>
      </c>
      <c r="J130" s="290" t="s">
        <v>1136</v>
      </c>
      <c r="K130" s="248" t="e">
        <f t="shared" si="6"/>
        <v>#N/A</v>
      </c>
      <c r="L130" s="362">
        <v>30</v>
      </c>
      <c r="M130" s="361" t="s">
        <v>1156</v>
      </c>
      <c r="N130" s="239" t="s">
        <v>1138</v>
      </c>
    </row>
    <row r="131" spans="1:14" x14ac:dyDescent="0.25">
      <c r="A131" s="290">
        <v>1030</v>
      </c>
      <c r="B131" s="290">
        <v>9</v>
      </c>
      <c r="C131" s="290" t="s">
        <v>241</v>
      </c>
      <c r="D131" s="290">
        <v>3</v>
      </c>
      <c r="E131" s="290" t="e">
        <f>VLOOKUP(A131,References!$A$1:$E$3413,5,FALSE)</f>
        <v>#N/A</v>
      </c>
      <c r="F131" s="317" t="s">
        <v>249</v>
      </c>
      <c r="G131" s="248" t="s">
        <v>1058</v>
      </c>
      <c r="H131" s="290"/>
      <c r="I131" s="291" t="e">
        <f>VLOOKUP(A131,References!A:I,9,FALSE)</f>
        <v>#N/A</v>
      </c>
      <c r="J131" s="290" t="s">
        <v>1136</v>
      </c>
      <c r="K131" s="248" t="e">
        <f t="shared" si="6"/>
        <v>#N/A</v>
      </c>
      <c r="L131" s="362">
        <v>31</v>
      </c>
      <c r="M131" s="361" t="s">
        <v>1156</v>
      </c>
      <c r="N131" s="239" t="s">
        <v>1138</v>
      </c>
    </row>
    <row r="132" spans="1:14" x14ac:dyDescent="0.25">
      <c r="A132" s="290">
        <v>1031</v>
      </c>
      <c r="B132" s="290">
        <v>9</v>
      </c>
      <c r="C132" s="290" t="s">
        <v>241</v>
      </c>
      <c r="D132" s="290">
        <v>4</v>
      </c>
      <c r="E132" s="290" t="e">
        <f>VLOOKUP(A132,References!$A$1:$E$3413,5,FALSE)</f>
        <v>#N/A</v>
      </c>
      <c r="F132" s="317" t="s">
        <v>249</v>
      </c>
      <c r="G132" s="248" t="s">
        <v>1058</v>
      </c>
      <c r="H132" s="290"/>
      <c r="I132" s="291" t="e">
        <f>VLOOKUP(A132,References!A:I,9,FALSE)</f>
        <v>#N/A</v>
      </c>
      <c r="J132" s="290" t="s">
        <v>1136</v>
      </c>
      <c r="K132" s="248" t="e">
        <f t="shared" si="6"/>
        <v>#N/A</v>
      </c>
      <c r="L132" s="362">
        <v>32</v>
      </c>
      <c r="M132" s="361" t="s">
        <v>1156</v>
      </c>
      <c r="N132" s="239" t="s">
        <v>1138</v>
      </c>
    </row>
    <row r="133" spans="1:14" x14ac:dyDescent="0.25">
      <c r="A133" s="290">
        <v>1032</v>
      </c>
      <c r="B133" s="290">
        <v>9</v>
      </c>
      <c r="C133" s="290" t="s">
        <v>241</v>
      </c>
      <c r="D133" s="290">
        <v>5</v>
      </c>
      <c r="E133" s="290" t="e">
        <f>VLOOKUP(A133,References!$A$1:$E$3413,5,FALSE)</f>
        <v>#N/A</v>
      </c>
      <c r="F133" s="317" t="s">
        <v>249</v>
      </c>
      <c r="G133" s="248" t="s">
        <v>1058</v>
      </c>
      <c r="H133" s="290"/>
      <c r="I133" s="291" t="e">
        <f>VLOOKUP(A133,References!A:I,9,FALSE)</f>
        <v>#N/A</v>
      </c>
      <c r="J133" s="290" t="s">
        <v>1136</v>
      </c>
      <c r="K133" s="248" t="e">
        <f t="shared" si="6"/>
        <v>#N/A</v>
      </c>
      <c r="L133" s="362">
        <v>33</v>
      </c>
      <c r="M133" s="361" t="s">
        <v>1156</v>
      </c>
      <c r="N133" s="239" t="s">
        <v>1138</v>
      </c>
    </row>
    <row r="134" spans="1:14" x14ac:dyDescent="0.25">
      <c r="A134" s="290">
        <v>1033</v>
      </c>
      <c r="B134" s="290">
        <v>9</v>
      </c>
      <c r="C134" s="290" t="s">
        <v>241</v>
      </c>
      <c r="D134" s="290">
        <v>6</v>
      </c>
      <c r="E134" s="290" t="e">
        <f>VLOOKUP(A134,References!$A$1:$E$3413,5,FALSE)</f>
        <v>#N/A</v>
      </c>
      <c r="F134" s="317" t="s">
        <v>249</v>
      </c>
      <c r="G134" s="248" t="s">
        <v>1058</v>
      </c>
      <c r="H134" s="290"/>
      <c r="I134" s="291" t="e">
        <f>VLOOKUP(A134,References!A:I,9,FALSE)</f>
        <v>#N/A</v>
      </c>
      <c r="J134" s="290" t="s">
        <v>1136</v>
      </c>
      <c r="K134" s="248" t="e">
        <f t="shared" si="6"/>
        <v>#N/A</v>
      </c>
      <c r="L134" s="362">
        <v>34</v>
      </c>
      <c r="M134" s="361" t="s">
        <v>1156</v>
      </c>
      <c r="N134" s="239" t="s">
        <v>1138</v>
      </c>
    </row>
    <row r="135" spans="1:14" x14ac:dyDescent="0.25">
      <c r="A135" s="290">
        <v>1034</v>
      </c>
      <c r="B135" s="290">
        <v>9</v>
      </c>
      <c r="C135" s="290" t="s">
        <v>241</v>
      </c>
      <c r="D135" s="290">
        <v>7</v>
      </c>
      <c r="E135" s="290" t="e">
        <f>VLOOKUP(A135,References!$A$1:$E$3413,5,FALSE)</f>
        <v>#N/A</v>
      </c>
      <c r="F135" s="317" t="s">
        <v>249</v>
      </c>
      <c r="G135" s="248" t="s">
        <v>1058</v>
      </c>
      <c r="H135" s="290"/>
      <c r="I135" s="291" t="e">
        <f>VLOOKUP(A135,References!A:I,9,FALSE)</f>
        <v>#N/A</v>
      </c>
      <c r="J135" s="290" t="s">
        <v>1136</v>
      </c>
      <c r="K135" s="248" t="e">
        <f t="shared" si="6"/>
        <v>#N/A</v>
      </c>
      <c r="L135" s="362">
        <v>35</v>
      </c>
      <c r="M135" s="361" t="s">
        <v>1156</v>
      </c>
      <c r="N135" s="239" t="s">
        <v>1138</v>
      </c>
    </row>
    <row r="136" spans="1:14" x14ac:dyDescent="0.25">
      <c r="A136" s="290">
        <v>1035</v>
      </c>
      <c r="B136" s="290">
        <v>9</v>
      </c>
      <c r="C136" s="290" t="s">
        <v>241</v>
      </c>
      <c r="D136" s="290">
        <v>8</v>
      </c>
      <c r="E136" s="290" t="e">
        <f>VLOOKUP(A136,References!$A$1:$E$3413,5,FALSE)</f>
        <v>#N/A</v>
      </c>
      <c r="F136" s="317" t="s">
        <v>249</v>
      </c>
      <c r="G136" s="248" t="s">
        <v>1058</v>
      </c>
      <c r="H136" s="290"/>
      <c r="I136" s="291" t="e">
        <f>VLOOKUP(A136,References!A:I,9,FALSE)</f>
        <v>#N/A</v>
      </c>
      <c r="J136" s="290" t="s">
        <v>1136</v>
      </c>
      <c r="K136" s="248" t="e">
        <f t="shared" si="6"/>
        <v>#N/A</v>
      </c>
      <c r="L136" s="362">
        <v>36</v>
      </c>
      <c r="M136" s="361" t="s">
        <v>1156</v>
      </c>
      <c r="N136" s="239" t="s">
        <v>1138</v>
      </c>
    </row>
    <row r="137" spans="1:14" x14ac:dyDescent="0.25">
      <c r="A137" s="290">
        <v>965</v>
      </c>
      <c r="B137" s="290">
        <v>9</v>
      </c>
      <c r="C137" s="290" t="s">
        <v>241</v>
      </c>
      <c r="D137" s="290">
        <v>1</v>
      </c>
      <c r="E137" s="290" t="e">
        <f>VLOOKUP(A137,References!$A$1:$E$3413,5,FALSE)</f>
        <v>#N/A</v>
      </c>
      <c r="F137" s="317" t="s">
        <v>245</v>
      </c>
      <c r="G137" s="248" t="s">
        <v>1074</v>
      </c>
      <c r="H137" s="290"/>
      <c r="I137" s="291" t="e">
        <f>VLOOKUP(A137,References!A:I,9,FALSE)</f>
        <v>#N/A</v>
      </c>
      <c r="J137" s="290" t="s">
        <v>1136</v>
      </c>
      <c r="K137" s="327" t="e">
        <f t="shared" si="6"/>
        <v>#N/A</v>
      </c>
      <c r="L137" s="362">
        <v>1000000</v>
      </c>
      <c r="M137" s="360"/>
      <c r="N137">
        <v>1.6</v>
      </c>
    </row>
    <row r="138" spans="1:14" x14ac:dyDescent="0.25">
      <c r="A138" s="290">
        <v>993</v>
      </c>
      <c r="B138" s="290">
        <v>9</v>
      </c>
      <c r="C138" s="290" t="s">
        <v>241</v>
      </c>
      <c r="D138" s="290">
        <v>2</v>
      </c>
      <c r="E138" s="290" t="e">
        <f>VLOOKUP(A138,References!$A$1:$E$3413,5,FALSE)</f>
        <v>#N/A</v>
      </c>
      <c r="F138" s="317" t="s">
        <v>245</v>
      </c>
      <c r="G138" s="248" t="s">
        <v>1074</v>
      </c>
      <c r="H138" s="290"/>
      <c r="I138" s="291" t="e">
        <f>VLOOKUP(A138,References!A:I,9,FALSE)</f>
        <v>#N/A</v>
      </c>
      <c r="J138" s="290" t="s">
        <v>1136</v>
      </c>
      <c r="K138" s="327" t="e">
        <f t="shared" si="6"/>
        <v>#N/A</v>
      </c>
      <c r="L138" s="362">
        <v>500000</v>
      </c>
      <c r="M138" s="360"/>
      <c r="N138" s="290">
        <v>1.6</v>
      </c>
    </row>
    <row r="139" spans="1:14" x14ac:dyDescent="0.25">
      <c r="A139" s="290">
        <v>994</v>
      </c>
      <c r="B139" s="290">
        <v>9</v>
      </c>
      <c r="C139" s="290" t="s">
        <v>241</v>
      </c>
      <c r="D139" s="290">
        <v>3</v>
      </c>
      <c r="E139" s="290" t="e">
        <f>VLOOKUP(A139,References!$A$1:$E$3413,5,FALSE)</f>
        <v>#N/A</v>
      </c>
      <c r="F139" s="317" t="s">
        <v>245</v>
      </c>
      <c r="G139" s="248" t="s">
        <v>1074</v>
      </c>
      <c r="H139" s="290"/>
      <c r="I139" s="291" t="e">
        <f>VLOOKUP(A139,References!A:I,9,FALSE)</f>
        <v>#N/A</v>
      </c>
      <c r="J139" s="290" t="s">
        <v>1136</v>
      </c>
      <c r="K139" s="327" t="e">
        <f t="shared" si="6"/>
        <v>#N/A</v>
      </c>
      <c r="L139" s="362">
        <v>700000</v>
      </c>
      <c r="M139" s="360"/>
      <c r="N139" s="290">
        <v>1.6</v>
      </c>
    </row>
    <row r="140" spans="1:14" x14ac:dyDescent="0.25">
      <c r="A140" s="290">
        <v>995</v>
      </c>
      <c r="B140" s="290">
        <v>9</v>
      </c>
      <c r="C140" s="290" t="s">
        <v>241</v>
      </c>
      <c r="D140" s="290">
        <v>4</v>
      </c>
      <c r="E140" s="290" t="e">
        <f>VLOOKUP(A140,References!$A$1:$E$3413,5,FALSE)</f>
        <v>#N/A</v>
      </c>
      <c r="F140" s="317" t="s">
        <v>245</v>
      </c>
      <c r="G140" s="248" t="s">
        <v>1074</v>
      </c>
      <c r="H140" s="290"/>
      <c r="I140" s="291" t="e">
        <f>VLOOKUP(A140,References!A:I,9,FALSE)</f>
        <v>#N/A</v>
      </c>
      <c r="J140" s="290" t="s">
        <v>1136</v>
      </c>
      <c r="K140" s="327" t="e">
        <f t="shared" si="6"/>
        <v>#N/A</v>
      </c>
      <c r="L140" s="362">
        <v>710000</v>
      </c>
      <c r="M140" s="360"/>
      <c r="N140" s="290">
        <v>1.6</v>
      </c>
    </row>
    <row r="141" spans="1:14" x14ac:dyDescent="0.25">
      <c r="A141" s="290">
        <v>996</v>
      </c>
      <c r="B141" s="290">
        <v>9</v>
      </c>
      <c r="C141" s="290" t="s">
        <v>241</v>
      </c>
      <c r="D141" s="290">
        <v>5</v>
      </c>
      <c r="E141" s="290" t="e">
        <f>VLOOKUP(A141,References!$A$1:$E$3413,5,FALSE)</f>
        <v>#N/A</v>
      </c>
      <c r="F141" s="317" t="s">
        <v>245</v>
      </c>
      <c r="G141" s="248" t="s">
        <v>1074</v>
      </c>
      <c r="H141" s="290"/>
      <c r="I141" s="291" t="e">
        <f>VLOOKUP(A141,References!A:I,9,FALSE)</f>
        <v>#N/A</v>
      </c>
      <c r="J141" s="290" t="s">
        <v>1136</v>
      </c>
      <c r="K141" s="327" t="e">
        <f t="shared" si="6"/>
        <v>#N/A</v>
      </c>
      <c r="L141" s="362">
        <v>720000</v>
      </c>
      <c r="M141" s="360"/>
      <c r="N141" s="290">
        <v>1.6</v>
      </c>
    </row>
    <row r="142" spans="1:14" x14ac:dyDescent="0.25">
      <c r="A142" s="290">
        <v>997</v>
      </c>
      <c r="B142" s="290">
        <v>9</v>
      </c>
      <c r="C142" s="290" t="s">
        <v>241</v>
      </c>
      <c r="D142" s="290">
        <v>6</v>
      </c>
      <c r="E142" s="290" t="e">
        <f>VLOOKUP(A142,References!$A$1:$E$3413,5,FALSE)</f>
        <v>#N/A</v>
      </c>
      <c r="F142" s="317" t="s">
        <v>245</v>
      </c>
      <c r="G142" s="248" t="s">
        <v>1074</v>
      </c>
      <c r="H142" s="290"/>
      <c r="I142" s="291" t="e">
        <f>VLOOKUP(A142,References!A:I,9,FALSE)</f>
        <v>#N/A</v>
      </c>
      <c r="J142" s="290" t="s">
        <v>1136</v>
      </c>
      <c r="K142" s="327" t="e">
        <f t="shared" si="6"/>
        <v>#N/A</v>
      </c>
      <c r="L142" s="362">
        <v>730000</v>
      </c>
      <c r="M142" s="360"/>
      <c r="N142" s="290">
        <v>1.6</v>
      </c>
    </row>
    <row r="143" spans="1:14" x14ac:dyDescent="0.25">
      <c r="A143" s="290">
        <v>998</v>
      </c>
      <c r="B143" s="290">
        <v>9</v>
      </c>
      <c r="C143" s="290" t="s">
        <v>241</v>
      </c>
      <c r="D143" s="290">
        <v>7</v>
      </c>
      <c r="E143" s="290" t="e">
        <f>VLOOKUP(A143,References!$A$1:$E$3413,5,FALSE)</f>
        <v>#N/A</v>
      </c>
      <c r="F143" s="317" t="s">
        <v>245</v>
      </c>
      <c r="G143" s="248" t="s">
        <v>1074</v>
      </c>
      <c r="H143" s="290"/>
      <c r="I143" s="291" t="e">
        <f>VLOOKUP(A143,References!A:I,9,FALSE)</f>
        <v>#N/A</v>
      </c>
      <c r="J143" s="290" t="s">
        <v>1136</v>
      </c>
      <c r="K143" s="327" t="e">
        <f t="shared" si="6"/>
        <v>#N/A</v>
      </c>
      <c r="L143" s="362">
        <v>740000</v>
      </c>
      <c r="M143" s="360"/>
      <c r="N143" s="290">
        <v>1.6</v>
      </c>
    </row>
    <row r="144" spans="1:14" x14ac:dyDescent="0.25">
      <c r="A144" s="290">
        <v>999</v>
      </c>
      <c r="B144" s="290">
        <v>9</v>
      </c>
      <c r="C144" s="290" t="s">
        <v>241</v>
      </c>
      <c r="D144" s="290">
        <v>8</v>
      </c>
      <c r="E144" s="290" t="e">
        <f>VLOOKUP(A144,References!$A$1:$E$3413,5,FALSE)</f>
        <v>#N/A</v>
      </c>
      <c r="F144" s="317" t="s">
        <v>245</v>
      </c>
      <c r="G144" s="248" t="s">
        <v>1074</v>
      </c>
      <c r="H144" s="290"/>
      <c r="I144" s="291" t="e">
        <f>VLOOKUP(A144,References!A:I,9,FALSE)</f>
        <v>#N/A</v>
      </c>
      <c r="J144" s="290" t="s">
        <v>1136</v>
      </c>
      <c r="K144" s="327" t="e">
        <f t="shared" si="6"/>
        <v>#N/A</v>
      </c>
      <c r="L144" s="362">
        <v>750000</v>
      </c>
      <c r="M144" s="360"/>
      <c r="N144" s="290">
        <v>1.6</v>
      </c>
    </row>
    <row r="145" spans="1:14" x14ac:dyDescent="0.25">
      <c r="A145" s="290">
        <v>1011</v>
      </c>
      <c r="B145" s="290">
        <v>9</v>
      </c>
      <c r="C145" s="290" t="s">
        <v>241</v>
      </c>
      <c r="D145" s="290">
        <v>2</v>
      </c>
      <c r="E145" s="290" t="e">
        <f>VLOOKUP(A145,References!$A$1:$E$3413,5,FALSE)</f>
        <v>#N/A</v>
      </c>
      <c r="F145" s="317" t="s">
        <v>247</v>
      </c>
      <c r="G145" s="248" t="s">
        <v>1074</v>
      </c>
      <c r="H145" s="290"/>
      <c r="I145" s="291" t="e">
        <f>VLOOKUP(A145,References!A:I,9,FALSE)</f>
        <v>#N/A</v>
      </c>
      <c r="J145" s="290" t="s">
        <v>1136</v>
      </c>
      <c r="K145" s="327" t="e">
        <f t="shared" si="6"/>
        <v>#N/A</v>
      </c>
      <c r="L145" s="362">
        <v>0.02</v>
      </c>
      <c r="M145" s="360"/>
      <c r="N145" s="290">
        <v>1.6</v>
      </c>
    </row>
    <row r="146" spans="1:14" x14ac:dyDescent="0.25">
      <c r="A146" s="290">
        <v>1012</v>
      </c>
      <c r="B146" s="290">
        <v>9</v>
      </c>
      <c r="C146" s="290" t="s">
        <v>241</v>
      </c>
      <c r="D146" s="290">
        <v>3</v>
      </c>
      <c r="E146" s="290" t="e">
        <f>VLOOKUP(A146,References!$A$1:$E$3413,5,FALSE)</f>
        <v>#N/A</v>
      </c>
      <c r="F146" s="317" t="s">
        <v>247</v>
      </c>
      <c r="G146" s="248" t="s">
        <v>1074</v>
      </c>
      <c r="H146" s="290"/>
      <c r="I146" s="291" t="e">
        <f>VLOOKUP(A146,References!A:I,9,FALSE)</f>
        <v>#N/A</v>
      </c>
      <c r="J146" s="290" t="s">
        <v>1136</v>
      </c>
      <c r="K146" s="327" t="e">
        <f t="shared" si="6"/>
        <v>#N/A</v>
      </c>
      <c r="L146" s="362">
        <v>0.03</v>
      </c>
      <c r="M146" s="360"/>
      <c r="N146" s="290">
        <v>1.6</v>
      </c>
    </row>
    <row r="147" spans="1:14" x14ac:dyDescent="0.25">
      <c r="A147" s="290">
        <v>1013</v>
      </c>
      <c r="B147" s="290">
        <v>9</v>
      </c>
      <c r="C147" s="290" t="s">
        <v>241</v>
      </c>
      <c r="D147" s="290">
        <v>4</v>
      </c>
      <c r="E147" s="290" t="e">
        <f>VLOOKUP(A147,References!$A$1:$E$3413,5,FALSE)</f>
        <v>#N/A</v>
      </c>
      <c r="F147" s="317" t="s">
        <v>247</v>
      </c>
      <c r="G147" s="248" t="s">
        <v>1074</v>
      </c>
      <c r="H147" s="290"/>
      <c r="I147" s="291" t="e">
        <f>VLOOKUP(A147,References!A:I,9,FALSE)</f>
        <v>#N/A</v>
      </c>
      <c r="J147" s="290" t="s">
        <v>1136</v>
      </c>
      <c r="K147" s="327" t="e">
        <f t="shared" si="6"/>
        <v>#N/A</v>
      </c>
      <c r="L147" s="362">
        <v>0.04</v>
      </c>
      <c r="M147" s="360"/>
      <c r="N147" s="290">
        <v>1.6</v>
      </c>
    </row>
    <row r="148" spans="1:14" x14ac:dyDescent="0.25">
      <c r="A148" s="290">
        <v>1014</v>
      </c>
      <c r="B148" s="290">
        <v>9</v>
      </c>
      <c r="C148" s="290" t="s">
        <v>241</v>
      </c>
      <c r="D148" s="290">
        <v>5</v>
      </c>
      <c r="E148" s="290" t="e">
        <f>VLOOKUP(A148,References!$A$1:$E$3413,5,FALSE)</f>
        <v>#N/A</v>
      </c>
      <c r="F148" s="317" t="s">
        <v>247</v>
      </c>
      <c r="G148" s="248" t="s">
        <v>1074</v>
      </c>
      <c r="H148" s="290"/>
      <c r="I148" s="291" t="e">
        <f>VLOOKUP(A148,References!A:I,9,FALSE)</f>
        <v>#N/A</v>
      </c>
      <c r="J148" s="290" t="s">
        <v>1136</v>
      </c>
      <c r="K148" s="327" t="e">
        <f t="shared" si="6"/>
        <v>#N/A</v>
      </c>
      <c r="L148" s="362">
        <v>0.05</v>
      </c>
      <c r="M148" s="360"/>
      <c r="N148" s="290">
        <v>1.6</v>
      </c>
    </row>
    <row r="149" spans="1:14" x14ac:dyDescent="0.25">
      <c r="A149" s="290">
        <v>1015</v>
      </c>
      <c r="B149" s="290">
        <v>9</v>
      </c>
      <c r="C149" s="290" t="s">
        <v>241</v>
      </c>
      <c r="D149" s="290">
        <v>6</v>
      </c>
      <c r="E149" s="290" t="e">
        <f>VLOOKUP(A149,References!$A$1:$E$3413,5,FALSE)</f>
        <v>#N/A</v>
      </c>
      <c r="F149" s="317" t="s">
        <v>247</v>
      </c>
      <c r="G149" s="248" t="s">
        <v>1074</v>
      </c>
      <c r="H149" s="290"/>
      <c r="I149" s="291" t="e">
        <f>VLOOKUP(A149,References!A:I,9,FALSE)</f>
        <v>#N/A</v>
      </c>
      <c r="J149" s="290" t="s">
        <v>1136</v>
      </c>
      <c r="K149" s="327" t="e">
        <f t="shared" si="6"/>
        <v>#N/A</v>
      </c>
      <c r="L149" s="362">
        <v>0.06</v>
      </c>
      <c r="M149" s="360"/>
      <c r="N149" s="290">
        <v>1.6</v>
      </c>
    </row>
    <row r="150" spans="1:14" x14ac:dyDescent="0.25">
      <c r="A150" s="290">
        <v>1016</v>
      </c>
      <c r="B150" s="290">
        <v>9</v>
      </c>
      <c r="C150" s="290" t="s">
        <v>241</v>
      </c>
      <c r="D150" s="290">
        <v>7</v>
      </c>
      <c r="E150" s="290" t="e">
        <f>VLOOKUP(A150,References!$A$1:$E$3413,5,FALSE)</f>
        <v>#N/A</v>
      </c>
      <c r="F150" s="317" t="s">
        <v>247</v>
      </c>
      <c r="G150" s="248" t="s">
        <v>1074</v>
      </c>
      <c r="H150" s="290"/>
      <c r="I150" s="291" t="e">
        <f>VLOOKUP(A150,References!A:I,9,FALSE)</f>
        <v>#N/A</v>
      </c>
      <c r="J150" s="290" t="s">
        <v>1136</v>
      </c>
      <c r="K150" s="327" t="e">
        <f t="shared" si="6"/>
        <v>#N/A</v>
      </c>
      <c r="L150" s="362">
        <v>7.0000000000000007E-2</v>
      </c>
      <c r="M150" s="360"/>
      <c r="N150" s="290">
        <v>1.6</v>
      </c>
    </row>
    <row r="151" spans="1:14" x14ac:dyDescent="0.25">
      <c r="A151" s="290">
        <v>1017</v>
      </c>
      <c r="B151" s="290">
        <v>9</v>
      </c>
      <c r="C151" s="290" t="s">
        <v>241</v>
      </c>
      <c r="D151" s="290">
        <v>8</v>
      </c>
      <c r="E151" s="290" t="e">
        <f>VLOOKUP(A151,References!$A$1:$E$3413,5,FALSE)</f>
        <v>#N/A</v>
      </c>
      <c r="F151" s="317" t="s">
        <v>247</v>
      </c>
      <c r="G151" s="248" t="s">
        <v>1074</v>
      </c>
      <c r="H151" s="290"/>
      <c r="I151" s="291" t="e">
        <f>VLOOKUP(A151,References!A:I,9,FALSE)</f>
        <v>#N/A</v>
      </c>
      <c r="J151" s="290" t="s">
        <v>1136</v>
      </c>
      <c r="K151" s="327" t="e">
        <f t="shared" si="6"/>
        <v>#N/A</v>
      </c>
      <c r="L151" s="362">
        <v>0.08</v>
      </c>
      <c r="M151" s="360"/>
      <c r="N151" s="290">
        <v>1.6</v>
      </c>
    </row>
    <row r="152" spans="1:14" s="290" customFormat="1" x14ac:dyDescent="0.25">
      <c r="A152" s="290">
        <v>667</v>
      </c>
      <c r="B152" s="290">
        <v>7</v>
      </c>
      <c r="C152" s="290" t="s">
        <v>867</v>
      </c>
      <c r="D152" s="31">
        <v>1</v>
      </c>
      <c r="E152" s="290" t="e">
        <f>VLOOKUP(A152,References!$A$1:$E$3413,5,FALSE)</f>
        <v>#N/A</v>
      </c>
      <c r="F152" s="248" t="s">
        <v>105</v>
      </c>
      <c r="G152" s="312" t="s">
        <v>1058</v>
      </c>
      <c r="I152" s="291" t="s">
        <v>31</v>
      </c>
      <c r="J152" s="290" t="s">
        <v>931</v>
      </c>
      <c r="K152" s="248" t="e">
        <f t="shared" ref="K152:K171" si="7">IF(E152=0,"",E152)</f>
        <v>#N/A</v>
      </c>
      <c r="L152" s="362">
        <v>10</v>
      </c>
    </row>
    <row r="153" spans="1:14" s="290" customFormat="1" x14ac:dyDescent="0.25">
      <c r="A153" s="290">
        <v>668</v>
      </c>
      <c r="B153" s="290">
        <v>7</v>
      </c>
      <c r="C153" s="290" t="s">
        <v>867</v>
      </c>
      <c r="D153" s="31">
        <v>2</v>
      </c>
      <c r="E153" s="290" t="e">
        <f>VLOOKUP(A153,References!$A$1:$E$3413,5,FALSE)</f>
        <v>#N/A</v>
      </c>
      <c r="F153" s="248" t="s">
        <v>105</v>
      </c>
      <c r="G153" s="312" t="s">
        <v>1058</v>
      </c>
      <c r="I153" s="291" t="s">
        <v>31</v>
      </c>
      <c r="J153" s="290" t="s">
        <v>931</v>
      </c>
      <c r="K153" s="248" t="e">
        <f t="shared" si="7"/>
        <v>#N/A</v>
      </c>
      <c r="L153" s="362"/>
    </row>
    <row r="154" spans="1:14" s="290" customFormat="1" x14ac:dyDescent="0.25">
      <c r="A154" s="290">
        <v>669</v>
      </c>
      <c r="B154" s="290">
        <v>7</v>
      </c>
      <c r="C154" s="290" t="s">
        <v>867</v>
      </c>
      <c r="D154" s="31">
        <v>3</v>
      </c>
      <c r="E154" s="290" t="e">
        <f>VLOOKUP(A154,References!$A$1:$E$3413,5,FALSE)</f>
        <v>#N/A</v>
      </c>
      <c r="F154" s="248" t="s">
        <v>105</v>
      </c>
      <c r="G154" s="312" t="s">
        <v>1058</v>
      </c>
      <c r="I154" s="291" t="s">
        <v>31</v>
      </c>
      <c r="J154" s="290" t="s">
        <v>931</v>
      </c>
      <c r="K154" s="248" t="e">
        <f t="shared" si="7"/>
        <v>#N/A</v>
      </c>
      <c r="L154" s="362"/>
    </row>
    <row r="155" spans="1:14" s="290" customFormat="1" x14ac:dyDescent="0.25">
      <c r="A155" s="290">
        <v>670</v>
      </c>
      <c r="B155" s="290">
        <v>7</v>
      </c>
      <c r="C155" s="290" t="s">
        <v>867</v>
      </c>
      <c r="D155" s="31">
        <v>4</v>
      </c>
      <c r="E155" s="290" t="e">
        <f>VLOOKUP(A155,References!$A$1:$E$3413,5,FALSE)</f>
        <v>#N/A</v>
      </c>
      <c r="F155" s="248" t="s">
        <v>105</v>
      </c>
      <c r="G155" s="312" t="s">
        <v>1058</v>
      </c>
      <c r="I155" s="291" t="s">
        <v>31</v>
      </c>
      <c r="J155" s="290" t="s">
        <v>931</v>
      </c>
      <c r="K155" s="248" t="e">
        <f t="shared" si="7"/>
        <v>#N/A</v>
      </c>
      <c r="L155" s="362"/>
    </row>
    <row r="156" spans="1:14" s="290" customFormat="1" x14ac:dyDescent="0.25">
      <c r="A156" s="290">
        <v>671</v>
      </c>
      <c r="B156" s="290">
        <v>7</v>
      </c>
      <c r="C156" s="290" t="s">
        <v>867</v>
      </c>
      <c r="D156" s="31">
        <v>5</v>
      </c>
      <c r="E156" s="290" t="e">
        <f>VLOOKUP(A156,References!$A$1:$E$3413,5,FALSE)</f>
        <v>#N/A</v>
      </c>
      <c r="F156" s="248" t="s">
        <v>105</v>
      </c>
      <c r="G156" s="312" t="s">
        <v>1058</v>
      </c>
      <c r="I156" s="291" t="s">
        <v>31</v>
      </c>
      <c r="J156" s="290" t="s">
        <v>931</v>
      </c>
      <c r="K156" s="248" t="e">
        <f t="shared" si="7"/>
        <v>#N/A</v>
      </c>
      <c r="L156" s="362"/>
    </row>
    <row r="157" spans="1:14" s="290" customFormat="1" x14ac:dyDescent="0.25">
      <c r="A157" s="290">
        <v>672</v>
      </c>
      <c r="B157" s="290">
        <v>7</v>
      </c>
      <c r="C157" s="290" t="s">
        <v>867</v>
      </c>
      <c r="D157" s="31">
        <v>6</v>
      </c>
      <c r="E157" s="290" t="e">
        <f>VLOOKUP(A157,References!$A$1:$E$3413,5,FALSE)</f>
        <v>#N/A</v>
      </c>
      <c r="F157" s="248" t="s">
        <v>105</v>
      </c>
      <c r="G157" s="312" t="s">
        <v>1058</v>
      </c>
      <c r="I157" s="291" t="s">
        <v>31</v>
      </c>
      <c r="J157" s="290" t="s">
        <v>931</v>
      </c>
      <c r="K157" s="248" t="e">
        <f t="shared" si="7"/>
        <v>#N/A</v>
      </c>
      <c r="L157" s="362"/>
    </row>
    <row r="158" spans="1:14" s="290" customFormat="1" x14ac:dyDescent="0.25">
      <c r="A158" s="290">
        <v>673</v>
      </c>
      <c r="B158" s="290">
        <v>7</v>
      </c>
      <c r="C158" s="290" t="s">
        <v>867</v>
      </c>
      <c r="D158" s="31">
        <v>7</v>
      </c>
      <c r="E158" s="290" t="e">
        <f>VLOOKUP(A158,References!$A$1:$E$3413,5,FALSE)</f>
        <v>#N/A</v>
      </c>
      <c r="F158" s="248" t="s">
        <v>105</v>
      </c>
      <c r="G158" s="312" t="s">
        <v>1058</v>
      </c>
      <c r="I158" s="291" t="s">
        <v>31</v>
      </c>
      <c r="J158" s="290" t="s">
        <v>931</v>
      </c>
      <c r="K158" s="248" t="e">
        <f t="shared" si="7"/>
        <v>#N/A</v>
      </c>
      <c r="L158" s="362"/>
    </row>
    <row r="159" spans="1:14" s="290" customFormat="1" x14ac:dyDescent="0.25">
      <c r="A159" s="290">
        <v>674</v>
      </c>
      <c r="B159" s="290">
        <v>7</v>
      </c>
      <c r="C159" s="290" t="s">
        <v>867</v>
      </c>
      <c r="D159" s="31">
        <v>8</v>
      </c>
      <c r="E159" s="290" t="e">
        <f>VLOOKUP(A159,References!$A$1:$E$3413,5,FALSE)</f>
        <v>#N/A</v>
      </c>
      <c r="F159" s="248" t="s">
        <v>105</v>
      </c>
      <c r="G159" s="312" t="s">
        <v>1058</v>
      </c>
      <c r="I159" s="291" t="s">
        <v>31</v>
      </c>
      <c r="J159" s="290" t="s">
        <v>931</v>
      </c>
      <c r="K159" s="248" t="e">
        <f t="shared" si="7"/>
        <v>#N/A</v>
      </c>
      <c r="L159" s="362"/>
    </row>
    <row r="160" spans="1:14" s="290" customFormat="1" x14ac:dyDescent="0.25">
      <c r="A160" s="290">
        <v>675</v>
      </c>
      <c r="B160" s="290">
        <v>7</v>
      </c>
      <c r="C160" s="290" t="s">
        <v>867</v>
      </c>
      <c r="D160" s="31">
        <v>9</v>
      </c>
      <c r="E160" s="290" t="e">
        <f>VLOOKUP(A160,References!$A$1:$E$3413,5,FALSE)</f>
        <v>#N/A</v>
      </c>
      <c r="F160" s="248" t="s">
        <v>105</v>
      </c>
      <c r="G160" s="312" t="s">
        <v>1058</v>
      </c>
      <c r="I160" s="291" t="s">
        <v>31</v>
      </c>
      <c r="J160" s="290" t="s">
        <v>931</v>
      </c>
      <c r="K160" s="248" t="e">
        <f t="shared" si="7"/>
        <v>#N/A</v>
      </c>
      <c r="L160" s="362"/>
    </row>
    <row r="161" spans="1:15" s="290" customFormat="1" x14ac:dyDescent="0.25">
      <c r="A161" s="290">
        <v>676</v>
      </c>
      <c r="B161" s="290">
        <v>7</v>
      </c>
      <c r="C161" s="290" t="s">
        <v>867</v>
      </c>
      <c r="D161" s="31">
        <v>10</v>
      </c>
      <c r="E161" s="290" t="e">
        <f>VLOOKUP(A161,References!$A$1:$E$3413,5,FALSE)</f>
        <v>#N/A</v>
      </c>
      <c r="F161" s="248" t="s">
        <v>105</v>
      </c>
      <c r="G161" s="312" t="s">
        <v>1058</v>
      </c>
      <c r="I161" s="291" t="s">
        <v>31</v>
      </c>
      <c r="J161" s="290" t="s">
        <v>931</v>
      </c>
      <c r="K161" s="248" t="e">
        <f t="shared" si="7"/>
        <v>#N/A</v>
      </c>
      <c r="L161" s="362"/>
    </row>
    <row r="162" spans="1:15" s="290" customFormat="1" x14ac:dyDescent="0.25">
      <c r="A162" s="290">
        <v>685</v>
      </c>
      <c r="B162" s="290">
        <v>7</v>
      </c>
      <c r="C162" s="290" t="s">
        <v>867</v>
      </c>
      <c r="D162" s="31">
        <v>1</v>
      </c>
      <c r="E162" s="290" t="e">
        <f>VLOOKUP(A162,References!$A$1:$E$3413,5,FALSE)</f>
        <v>#N/A</v>
      </c>
      <c r="F162" s="248" t="s">
        <v>968</v>
      </c>
      <c r="G162" s="312" t="s">
        <v>1058</v>
      </c>
      <c r="H162" s="287" t="s">
        <v>1057</v>
      </c>
      <c r="I162" s="287" t="s">
        <v>31</v>
      </c>
      <c r="J162" s="290" t="s">
        <v>931</v>
      </c>
      <c r="K162" s="248" t="e">
        <f t="shared" si="7"/>
        <v>#N/A</v>
      </c>
      <c r="L162" s="362">
        <v>4</v>
      </c>
    </row>
    <row r="163" spans="1:15" s="290" customFormat="1" x14ac:dyDescent="0.25">
      <c r="A163" s="290">
        <v>686</v>
      </c>
      <c r="B163" s="290">
        <v>7</v>
      </c>
      <c r="C163" s="290" t="s">
        <v>867</v>
      </c>
      <c r="D163" s="31">
        <v>2</v>
      </c>
      <c r="E163" s="290" t="e">
        <f>VLOOKUP(A163,References!$A$1:$E$3413,5,FALSE)</f>
        <v>#N/A</v>
      </c>
      <c r="F163" s="248" t="s">
        <v>968</v>
      </c>
      <c r="G163" s="312" t="s">
        <v>1058</v>
      </c>
      <c r="H163" s="287" t="s">
        <v>1057</v>
      </c>
      <c r="I163" s="287" t="s">
        <v>31</v>
      </c>
      <c r="J163" s="290" t="s">
        <v>931</v>
      </c>
      <c r="K163" s="248" t="e">
        <f t="shared" si="7"/>
        <v>#N/A</v>
      </c>
      <c r="L163" s="362"/>
    </row>
    <row r="164" spans="1:15" s="290" customFormat="1" x14ac:dyDescent="0.25">
      <c r="A164" s="290">
        <v>687</v>
      </c>
      <c r="B164" s="290">
        <v>7</v>
      </c>
      <c r="C164" s="290" t="s">
        <v>867</v>
      </c>
      <c r="D164" s="31">
        <v>3</v>
      </c>
      <c r="E164" s="290" t="e">
        <f>VLOOKUP(A164,References!$A$1:$E$3413,5,FALSE)</f>
        <v>#N/A</v>
      </c>
      <c r="F164" s="248" t="s">
        <v>968</v>
      </c>
      <c r="G164" s="312" t="s">
        <v>1058</v>
      </c>
      <c r="H164" s="287" t="s">
        <v>1057</v>
      </c>
      <c r="I164" s="287" t="s">
        <v>31</v>
      </c>
      <c r="J164" s="290" t="s">
        <v>931</v>
      </c>
      <c r="K164" s="248" t="e">
        <f t="shared" si="7"/>
        <v>#N/A</v>
      </c>
      <c r="L164" s="362"/>
    </row>
    <row r="165" spans="1:15" s="290" customFormat="1" x14ac:dyDescent="0.25">
      <c r="A165" s="290">
        <v>688</v>
      </c>
      <c r="B165" s="290">
        <v>7</v>
      </c>
      <c r="C165" s="290" t="s">
        <v>867</v>
      </c>
      <c r="D165" s="31">
        <v>4</v>
      </c>
      <c r="E165" s="290" t="e">
        <f>VLOOKUP(A165,References!$A$1:$E$3413,5,FALSE)</f>
        <v>#N/A</v>
      </c>
      <c r="F165" s="248" t="s">
        <v>968</v>
      </c>
      <c r="G165" s="312" t="s">
        <v>1058</v>
      </c>
      <c r="H165" s="287" t="s">
        <v>1057</v>
      </c>
      <c r="I165" s="287" t="s">
        <v>31</v>
      </c>
      <c r="J165" s="290" t="s">
        <v>931</v>
      </c>
      <c r="K165" s="248" t="e">
        <f t="shared" si="7"/>
        <v>#N/A</v>
      </c>
      <c r="L165" s="362"/>
    </row>
    <row r="166" spans="1:15" s="290" customFormat="1" x14ac:dyDescent="0.25">
      <c r="A166" s="290">
        <v>689</v>
      </c>
      <c r="B166" s="290">
        <v>7</v>
      </c>
      <c r="C166" s="290" t="s">
        <v>867</v>
      </c>
      <c r="D166" s="31">
        <v>5</v>
      </c>
      <c r="E166" s="290" t="e">
        <f>VLOOKUP(A166,References!$A$1:$E$3413,5,FALSE)</f>
        <v>#N/A</v>
      </c>
      <c r="F166" s="248" t="s">
        <v>968</v>
      </c>
      <c r="G166" s="312" t="s">
        <v>1058</v>
      </c>
      <c r="H166" s="287" t="s">
        <v>1057</v>
      </c>
      <c r="I166" s="287" t="s">
        <v>31</v>
      </c>
      <c r="J166" s="290" t="s">
        <v>931</v>
      </c>
      <c r="K166" s="248" t="e">
        <f t="shared" si="7"/>
        <v>#N/A</v>
      </c>
      <c r="L166" s="362"/>
    </row>
    <row r="167" spans="1:15" s="290" customFormat="1" x14ac:dyDescent="0.25">
      <c r="A167" s="290">
        <v>690</v>
      </c>
      <c r="B167" s="290">
        <v>7</v>
      </c>
      <c r="C167" s="290" t="s">
        <v>867</v>
      </c>
      <c r="D167" s="31">
        <v>6</v>
      </c>
      <c r="E167" s="290" t="e">
        <f>VLOOKUP(A167,References!$A$1:$E$3413,5,FALSE)</f>
        <v>#N/A</v>
      </c>
      <c r="F167" s="248" t="s">
        <v>968</v>
      </c>
      <c r="G167" s="312" t="s">
        <v>1058</v>
      </c>
      <c r="H167" s="287" t="s">
        <v>1057</v>
      </c>
      <c r="I167" s="287" t="s">
        <v>31</v>
      </c>
      <c r="J167" s="290" t="s">
        <v>931</v>
      </c>
      <c r="K167" s="248" t="e">
        <f t="shared" si="7"/>
        <v>#N/A</v>
      </c>
      <c r="L167" s="362"/>
    </row>
    <row r="168" spans="1:15" s="290" customFormat="1" x14ac:dyDescent="0.25">
      <c r="A168" s="290">
        <v>691</v>
      </c>
      <c r="B168" s="290">
        <v>7</v>
      </c>
      <c r="C168" s="290" t="s">
        <v>867</v>
      </c>
      <c r="D168" s="31">
        <v>7</v>
      </c>
      <c r="E168" s="290" t="e">
        <f>VLOOKUP(A168,References!$A$1:$E$3413,5,FALSE)</f>
        <v>#N/A</v>
      </c>
      <c r="F168" s="248" t="s">
        <v>968</v>
      </c>
      <c r="G168" s="312" t="s">
        <v>1058</v>
      </c>
      <c r="H168" s="287" t="s">
        <v>1057</v>
      </c>
      <c r="I168" s="287" t="s">
        <v>31</v>
      </c>
      <c r="J168" s="290" t="s">
        <v>931</v>
      </c>
      <c r="K168" s="248" t="e">
        <f t="shared" si="7"/>
        <v>#N/A</v>
      </c>
      <c r="L168" s="362"/>
    </row>
    <row r="169" spans="1:15" s="290" customFormat="1" x14ac:dyDescent="0.25">
      <c r="A169" s="290">
        <v>692</v>
      </c>
      <c r="B169" s="290">
        <v>7</v>
      </c>
      <c r="C169" s="290" t="s">
        <v>867</v>
      </c>
      <c r="D169" s="31">
        <v>8</v>
      </c>
      <c r="E169" s="290" t="e">
        <f>VLOOKUP(A169,References!$A$1:$E$3413,5,FALSE)</f>
        <v>#N/A</v>
      </c>
      <c r="F169" s="248" t="s">
        <v>968</v>
      </c>
      <c r="G169" s="312" t="s">
        <v>1058</v>
      </c>
      <c r="H169" s="287" t="s">
        <v>1057</v>
      </c>
      <c r="I169" s="287" t="s">
        <v>31</v>
      </c>
      <c r="J169" s="290" t="s">
        <v>931</v>
      </c>
      <c r="K169" s="248" t="e">
        <f t="shared" si="7"/>
        <v>#N/A</v>
      </c>
      <c r="L169" s="362"/>
    </row>
    <row r="170" spans="1:15" s="290" customFormat="1" x14ac:dyDescent="0.25">
      <c r="A170" s="290">
        <v>693</v>
      </c>
      <c r="B170" s="290">
        <v>7</v>
      </c>
      <c r="C170" s="290" t="s">
        <v>867</v>
      </c>
      <c r="D170" s="31">
        <v>9</v>
      </c>
      <c r="E170" s="290" t="e">
        <f>VLOOKUP(A170,References!$A$1:$E$3413,5,FALSE)</f>
        <v>#N/A</v>
      </c>
      <c r="F170" s="248" t="s">
        <v>968</v>
      </c>
      <c r="G170" s="312" t="s">
        <v>1058</v>
      </c>
      <c r="H170" s="287" t="s">
        <v>1057</v>
      </c>
      <c r="I170" s="287" t="s">
        <v>31</v>
      </c>
      <c r="J170" s="290" t="s">
        <v>931</v>
      </c>
      <c r="K170" s="248" t="e">
        <f t="shared" si="7"/>
        <v>#N/A</v>
      </c>
      <c r="L170" s="362"/>
    </row>
    <row r="171" spans="1:15" s="290" customFormat="1" x14ac:dyDescent="0.25">
      <c r="A171" s="290">
        <v>694</v>
      </c>
      <c r="B171" s="290">
        <v>7</v>
      </c>
      <c r="C171" s="290" t="s">
        <v>867</v>
      </c>
      <c r="D171" s="31">
        <v>10</v>
      </c>
      <c r="E171" s="290" t="e">
        <f>VLOOKUP(A171,References!$A$1:$E$3413,5,FALSE)</f>
        <v>#N/A</v>
      </c>
      <c r="F171" s="248" t="s">
        <v>968</v>
      </c>
      <c r="G171" s="312" t="s">
        <v>1058</v>
      </c>
      <c r="H171" s="287" t="s">
        <v>1057</v>
      </c>
      <c r="I171" s="287" t="s">
        <v>31</v>
      </c>
      <c r="J171" s="290" t="s">
        <v>931</v>
      </c>
      <c r="K171" s="248" t="e">
        <f t="shared" si="7"/>
        <v>#N/A</v>
      </c>
      <c r="L171" s="362"/>
    </row>
    <row r="172" spans="1:15" x14ac:dyDescent="0.25">
      <c r="A172" s="290">
        <v>703</v>
      </c>
      <c r="B172" s="290">
        <v>7</v>
      </c>
      <c r="C172" s="290" t="s">
        <v>867</v>
      </c>
      <c r="D172" s="31">
        <v>1</v>
      </c>
      <c r="E172" s="290" t="e">
        <f>VLOOKUP(A172,References!$A$1:$E$3413,5,FALSE)</f>
        <v>#N/A</v>
      </c>
      <c r="F172" s="317" t="s">
        <v>967</v>
      </c>
      <c r="G172" s="312" t="s">
        <v>1074</v>
      </c>
      <c r="H172" s="287" t="s">
        <v>1057</v>
      </c>
      <c r="I172" s="291" t="e">
        <f>VLOOKUP(A172,References!A:I,9,FALSE)</f>
        <v>#N/A</v>
      </c>
      <c r="J172" s="290" t="s">
        <v>931</v>
      </c>
      <c r="K172" s="248" t="e">
        <f t="shared" si="5"/>
        <v>#N/A</v>
      </c>
      <c r="L172" s="362">
        <v>2.5</v>
      </c>
      <c r="M172" s="360"/>
      <c r="N172" s="290">
        <v>1.17</v>
      </c>
      <c r="O172" t="s">
        <v>1139</v>
      </c>
    </row>
    <row r="173" spans="1:15" x14ac:dyDescent="0.25">
      <c r="A173" s="290">
        <v>704</v>
      </c>
      <c r="B173" s="290">
        <v>7</v>
      </c>
      <c r="C173" s="290" t="s">
        <v>867</v>
      </c>
      <c r="D173" s="31">
        <v>2</v>
      </c>
      <c r="E173" s="290" t="e">
        <f>VLOOKUP(A173,References!$A$1:$E$3413,5,FALSE)</f>
        <v>#N/A</v>
      </c>
      <c r="F173" s="317" t="s">
        <v>967</v>
      </c>
      <c r="G173" s="312" t="s">
        <v>1074</v>
      </c>
      <c r="H173" s="287" t="s">
        <v>1057</v>
      </c>
      <c r="I173" s="291" t="e">
        <f>VLOOKUP(A173,References!A:I,9,FALSE)</f>
        <v>#N/A</v>
      </c>
      <c r="J173" s="290" t="s">
        <v>931</v>
      </c>
      <c r="K173" s="248" t="e">
        <f t="shared" si="5"/>
        <v>#N/A</v>
      </c>
      <c r="L173" s="362"/>
      <c r="M173" s="360"/>
      <c r="N173" s="290">
        <v>1.17</v>
      </c>
      <c r="O173" s="290" t="s">
        <v>1139</v>
      </c>
    </row>
    <row r="174" spans="1:15" x14ac:dyDescent="0.25">
      <c r="A174" s="290">
        <v>705</v>
      </c>
      <c r="B174" s="290">
        <v>7</v>
      </c>
      <c r="C174" s="290" t="s">
        <v>867</v>
      </c>
      <c r="D174" s="31">
        <v>3</v>
      </c>
      <c r="E174" s="290" t="e">
        <f>VLOOKUP(A174,References!$A$1:$E$3413,5,FALSE)</f>
        <v>#N/A</v>
      </c>
      <c r="F174" s="317" t="s">
        <v>967</v>
      </c>
      <c r="G174" s="312" t="s">
        <v>1074</v>
      </c>
      <c r="H174" s="287" t="s">
        <v>1057</v>
      </c>
      <c r="I174" s="291" t="e">
        <f>VLOOKUP(A174,References!A:I,9,FALSE)</f>
        <v>#N/A</v>
      </c>
      <c r="J174" s="290" t="s">
        <v>931</v>
      </c>
      <c r="K174" s="248" t="e">
        <f t="shared" si="5"/>
        <v>#N/A</v>
      </c>
      <c r="L174" s="362"/>
      <c r="M174" s="360"/>
      <c r="N174" s="290">
        <v>1.17</v>
      </c>
      <c r="O174" s="290" t="s">
        <v>1139</v>
      </c>
    </row>
    <row r="175" spans="1:15" x14ac:dyDescent="0.25">
      <c r="A175" s="290">
        <v>706</v>
      </c>
      <c r="B175" s="290">
        <v>7</v>
      </c>
      <c r="C175" s="290" t="s">
        <v>867</v>
      </c>
      <c r="D175" s="31">
        <v>4</v>
      </c>
      <c r="E175" s="290" t="e">
        <f>VLOOKUP(A175,References!$A$1:$E$3413,5,FALSE)</f>
        <v>#N/A</v>
      </c>
      <c r="F175" s="317" t="s">
        <v>967</v>
      </c>
      <c r="G175" s="312" t="s">
        <v>1074</v>
      </c>
      <c r="H175" s="287" t="s">
        <v>1057</v>
      </c>
      <c r="I175" s="291" t="e">
        <f>VLOOKUP(A175,References!A:I,9,FALSE)</f>
        <v>#N/A</v>
      </c>
      <c r="J175" s="290" t="s">
        <v>931</v>
      </c>
      <c r="K175" s="248" t="e">
        <f t="shared" si="5"/>
        <v>#N/A</v>
      </c>
      <c r="L175" s="362"/>
      <c r="M175" s="360"/>
      <c r="N175" s="290">
        <v>1.17</v>
      </c>
      <c r="O175" s="290" t="s">
        <v>1139</v>
      </c>
    </row>
    <row r="176" spans="1:15" x14ac:dyDescent="0.25">
      <c r="A176" s="290">
        <v>707</v>
      </c>
      <c r="B176" s="290">
        <v>7</v>
      </c>
      <c r="C176" s="290" t="s">
        <v>867</v>
      </c>
      <c r="D176" s="31">
        <v>5</v>
      </c>
      <c r="E176" s="290" t="e">
        <f>VLOOKUP(A176,References!$A$1:$E$3413,5,FALSE)</f>
        <v>#N/A</v>
      </c>
      <c r="F176" s="317" t="s">
        <v>967</v>
      </c>
      <c r="G176" s="312" t="s">
        <v>1074</v>
      </c>
      <c r="H176" s="287" t="s">
        <v>1057</v>
      </c>
      <c r="I176" s="291" t="e">
        <f>VLOOKUP(A176,References!A:I,9,FALSE)</f>
        <v>#N/A</v>
      </c>
      <c r="J176" s="290" t="s">
        <v>931</v>
      </c>
      <c r="K176" s="248" t="e">
        <f t="shared" si="5"/>
        <v>#N/A</v>
      </c>
      <c r="L176" s="362"/>
      <c r="M176" s="360"/>
      <c r="N176" s="290">
        <v>1.17</v>
      </c>
      <c r="O176" s="290" t="s">
        <v>1139</v>
      </c>
    </row>
    <row r="177" spans="1:15" x14ac:dyDescent="0.25">
      <c r="A177" s="290">
        <v>708</v>
      </c>
      <c r="B177" s="290">
        <v>7</v>
      </c>
      <c r="C177" s="290" t="s">
        <v>867</v>
      </c>
      <c r="D177" s="31">
        <v>6</v>
      </c>
      <c r="E177" s="290" t="e">
        <f>VLOOKUP(A177,References!$A$1:$E$3413,5,FALSE)</f>
        <v>#N/A</v>
      </c>
      <c r="F177" s="317" t="s">
        <v>967</v>
      </c>
      <c r="G177" s="312" t="s">
        <v>1074</v>
      </c>
      <c r="H177" s="287" t="s">
        <v>1057</v>
      </c>
      <c r="I177" s="291" t="e">
        <f>VLOOKUP(A177,References!A:I,9,FALSE)</f>
        <v>#N/A</v>
      </c>
      <c r="J177" s="290" t="s">
        <v>931</v>
      </c>
      <c r="K177" s="248" t="e">
        <f t="shared" si="5"/>
        <v>#N/A</v>
      </c>
      <c r="L177" s="362"/>
      <c r="M177" s="360"/>
      <c r="N177" s="290">
        <v>1.17</v>
      </c>
      <c r="O177" s="290" t="s">
        <v>1139</v>
      </c>
    </row>
    <row r="178" spans="1:15" x14ac:dyDescent="0.25">
      <c r="A178" s="290">
        <v>709</v>
      </c>
      <c r="B178" s="290">
        <v>7</v>
      </c>
      <c r="C178" s="290" t="s">
        <v>867</v>
      </c>
      <c r="D178" s="31">
        <v>7</v>
      </c>
      <c r="E178" s="290" t="e">
        <f>VLOOKUP(A178,References!$A$1:$E$3413,5,FALSE)</f>
        <v>#N/A</v>
      </c>
      <c r="F178" s="317" t="s">
        <v>967</v>
      </c>
      <c r="G178" s="312" t="s">
        <v>1074</v>
      </c>
      <c r="H178" s="287" t="s">
        <v>1057</v>
      </c>
      <c r="I178" s="291" t="e">
        <f>VLOOKUP(A178,References!A:I,9,FALSE)</f>
        <v>#N/A</v>
      </c>
      <c r="J178" s="290" t="s">
        <v>931</v>
      </c>
      <c r="K178" s="248" t="e">
        <f t="shared" si="5"/>
        <v>#N/A</v>
      </c>
      <c r="L178" s="362"/>
      <c r="M178" s="360"/>
      <c r="N178" s="290">
        <v>1.17</v>
      </c>
      <c r="O178" s="290" t="s">
        <v>1139</v>
      </c>
    </row>
    <row r="179" spans="1:15" x14ac:dyDescent="0.25">
      <c r="A179" s="290">
        <v>710</v>
      </c>
      <c r="B179" s="290">
        <v>7</v>
      </c>
      <c r="C179" s="290" t="s">
        <v>867</v>
      </c>
      <c r="D179" s="31">
        <v>8</v>
      </c>
      <c r="E179" s="290" t="e">
        <f>VLOOKUP(A179,References!$A$1:$E$3413,5,FALSE)</f>
        <v>#N/A</v>
      </c>
      <c r="F179" s="317" t="s">
        <v>967</v>
      </c>
      <c r="G179" s="312" t="s">
        <v>1074</v>
      </c>
      <c r="H179" s="287" t="s">
        <v>1057</v>
      </c>
      <c r="I179" s="291" t="e">
        <f>VLOOKUP(A179,References!A:I,9,FALSE)</f>
        <v>#N/A</v>
      </c>
      <c r="J179" s="290" t="s">
        <v>931</v>
      </c>
      <c r="K179" s="248" t="e">
        <f t="shared" si="5"/>
        <v>#N/A</v>
      </c>
      <c r="L179" s="362"/>
      <c r="M179" s="360"/>
      <c r="N179" s="290">
        <v>1.17</v>
      </c>
      <c r="O179" s="290" t="s">
        <v>1139</v>
      </c>
    </row>
    <row r="180" spans="1:15" x14ac:dyDescent="0.25">
      <c r="A180" s="290">
        <v>711</v>
      </c>
      <c r="B180" s="290">
        <v>7</v>
      </c>
      <c r="C180" s="290" t="s">
        <v>867</v>
      </c>
      <c r="D180" s="31">
        <v>9</v>
      </c>
      <c r="E180" s="290" t="e">
        <f>VLOOKUP(A180,References!$A$1:$E$3413,5,FALSE)</f>
        <v>#N/A</v>
      </c>
      <c r="F180" s="317" t="s">
        <v>967</v>
      </c>
      <c r="G180" s="312" t="s">
        <v>1074</v>
      </c>
      <c r="H180" s="287" t="s">
        <v>1057</v>
      </c>
      <c r="I180" s="291" t="e">
        <f>VLOOKUP(A180,References!A:I,9,FALSE)</f>
        <v>#N/A</v>
      </c>
      <c r="J180" s="290" t="s">
        <v>931</v>
      </c>
      <c r="K180" s="248" t="e">
        <f t="shared" si="5"/>
        <v>#N/A</v>
      </c>
      <c r="L180" s="362"/>
      <c r="M180" s="360"/>
      <c r="N180" s="290">
        <v>1.17</v>
      </c>
      <c r="O180" s="290" t="s">
        <v>1139</v>
      </c>
    </row>
    <row r="181" spans="1:15" x14ac:dyDescent="0.25">
      <c r="A181" s="290">
        <v>712</v>
      </c>
      <c r="B181" s="290">
        <v>7</v>
      </c>
      <c r="C181" s="290" t="s">
        <v>867</v>
      </c>
      <c r="D181" s="31">
        <v>10</v>
      </c>
      <c r="E181" s="290" t="e">
        <f>VLOOKUP(A181,References!$A$1:$E$3413,5,FALSE)</f>
        <v>#N/A</v>
      </c>
      <c r="F181" s="317" t="s">
        <v>967</v>
      </c>
      <c r="G181" s="312" t="s">
        <v>1074</v>
      </c>
      <c r="H181" s="287" t="s">
        <v>1057</v>
      </c>
      <c r="I181" s="291" t="e">
        <f>VLOOKUP(A181,References!A:I,9,FALSE)</f>
        <v>#N/A</v>
      </c>
      <c r="J181" s="290" t="s">
        <v>931</v>
      </c>
      <c r="K181" s="248" t="e">
        <f t="shared" si="5"/>
        <v>#N/A</v>
      </c>
      <c r="L181" s="362"/>
      <c r="M181" s="360"/>
      <c r="N181" s="290">
        <v>1.17</v>
      </c>
      <c r="O181" s="290" t="s">
        <v>1139</v>
      </c>
    </row>
    <row r="182" spans="1:15" x14ac:dyDescent="0.25">
      <c r="A182" s="290">
        <v>739</v>
      </c>
      <c r="B182" s="290">
        <v>7</v>
      </c>
      <c r="C182" s="290" t="s">
        <v>867</v>
      </c>
      <c r="D182" s="31">
        <v>1</v>
      </c>
      <c r="E182" s="290" t="e">
        <f>VLOOKUP(A182,References!$A$1:$E$3413,5,FALSE)</f>
        <v>#N/A</v>
      </c>
      <c r="F182" s="317" t="s">
        <v>167</v>
      </c>
      <c r="G182" s="312" t="s">
        <v>1074</v>
      </c>
      <c r="H182" s="287" t="s">
        <v>1057</v>
      </c>
      <c r="I182" s="291" t="e">
        <f>VLOOKUP(A182,References!A:I,9,FALSE)</f>
        <v>#N/A</v>
      </c>
      <c r="J182" s="290" t="s">
        <v>931</v>
      </c>
      <c r="K182" s="327" t="e">
        <f t="shared" si="5"/>
        <v>#N/A</v>
      </c>
      <c r="L182" s="362">
        <v>1250</v>
      </c>
      <c r="M182" s="360"/>
      <c r="N182" s="290">
        <v>1.17</v>
      </c>
      <c r="O182" s="290" t="s">
        <v>1139</v>
      </c>
    </row>
    <row r="183" spans="1:15" x14ac:dyDescent="0.25">
      <c r="A183" s="290">
        <v>740</v>
      </c>
      <c r="B183" s="290">
        <v>7</v>
      </c>
      <c r="C183" s="290" t="s">
        <v>867</v>
      </c>
      <c r="D183" s="31">
        <v>2</v>
      </c>
      <c r="E183" s="290" t="e">
        <f>VLOOKUP(A183,References!$A$1:$E$3413,5,FALSE)</f>
        <v>#N/A</v>
      </c>
      <c r="F183" s="317" t="s">
        <v>167</v>
      </c>
      <c r="G183" s="312" t="s">
        <v>1074</v>
      </c>
      <c r="H183" s="287" t="s">
        <v>1057</v>
      </c>
      <c r="I183" s="291" t="e">
        <f>VLOOKUP(A183,References!A:I,9,FALSE)</f>
        <v>#N/A</v>
      </c>
      <c r="J183" s="290" t="s">
        <v>931</v>
      </c>
      <c r="K183" s="327" t="e">
        <f t="shared" si="5"/>
        <v>#N/A</v>
      </c>
      <c r="L183" s="362"/>
      <c r="M183" s="360"/>
      <c r="N183" s="290">
        <v>1.17</v>
      </c>
      <c r="O183" s="290" t="s">
        <v>1139</v>
      </c>
    </row>
    <row r="184" spans="1:15" x14ac:dyDescent="0.25">
      <c r="A184" s="290">
        <v>741</v>
      </c>
      <c r="B184" s="290">
        <v>7</v>
      </c>
      <c r="C184" s="290" t="s">
        <v>867</v>
      </c>
      <c r="D184" s="31">
        <v>3</v>
      </c>
      <c r="E184" s="290" t="e">
        <f>VLOOKUP(A184,References!$A$1:$E$3413,5,FALSE)</f>
        <v>#N/A</v>
      </c>
      <c r="F184" s="317" t="s">
        <v>167</v>
      </c>
      <c r="G184" s="312" t="s">
        <v>1074</v>
      </c>
      <c r="H184" s="287" t="s">
        <v>1057</v>
      </c>
      <c r="I184" s="291" t="e">
        <f>VLOOKUP(A184,References!A:I,9,FALSE)</f>
        <v>#N/A</v>
      </c>
      <c r="J184" s="290" t="s">
        <v>931</v>
      </c>
      <c r="K184" s="327" t="e">
        <f t="shared" si="5"/>
        <v>#N/A</v>
      </c>
      <c r="L184" s="362"/>
      <c r="M184" s="360"/>
      <c r="N184" s="290">
        <v>1.17</v>
      </c>
      <c r="O184" s="290" t="s">
        <v>1139</v>
      </c>
    </row>
    <row r="185" spans="1:15" x14ac:dyDescent="0.25">
      <c r="A185" s="290">
        <v>742</v>
      </c>
      <c r="B185" s="290">
        <v>7</v>
      </c>
      <c r="C185" s="290" t="s">
        <v>867</v>
      </c>
      <c r="D185" s="31">
        <v>4</v>
      </c>
      <c r="E185" s="290" t="e">
        <f>VLOOKUP(A185,References!$A$1:$E$3413,5,FALSE)</f>
        <v>#N/A</v>
      </c>
      <c r="F185" s="317" t="s">
        <v>167</v>
      </c>
      <c r="G185" s="312" t="s">
        <v>1074</v>
      </c>
      <c r="H185" s="287" t="s">
        <v>1057</v>
      </c>
      <c r="I185" s="291" t="e">
        <f>VLOOKUP(A185,References!A:I,9,FALSE)</f>
        <v>#N/A</v>
      </c>
      <c r="J185" s="290" t="s">
        <v>931</v>
      </c>
      <c r="K185" s="327" t="e">
        <f t="shared" si="5"/>
        <v>#N/A</v>
      </c>
      <c r="L185" s="362"/>
      <c r="M185" s="360"/>
      <c r="N185" s="290">
        <v>1.17</v>
      </c>
      <c r="O185" s="290" t="s">
        <v>1139</v>
      </c>
    </row>
    <row r="186" spans="1:15" x14ac:dyDescent="0.25">
      <c r="A186" s="290">
        <v>743</v>
      </c>
      <c r="B186" s="290">
        <v>7</v>
      </c>
      <c r="C186" s="290" t="s">
        <v>867</v>
      </c>
      <c r="D186" s="31">
        <v>5</v>
      </c>
      <c r="E186" s="290" t="e">
        <f>VLOOKUP(A186,References!$A$1:$E$3413,5,FALSE)</f>
        <v>#N/A</v>
      </c>
      <c r="F186" s="317" t="s">
        <v>167</v>
      </c>
      <c r="G186" s="312" t="s">
        <v>1074</v>
      </c>
      <c r="H186" s="287" t="s">
        <v>1057</v>
      </c>
      <c r="I186" s="291" t="e">
        <f>VLOOKUP(A186,References!A:I,9,FALSE)</f>
        <v>#N/A</v>
      </c>
      <c r="J186" s="290" t="s">
        <v>931</v>
      </c>
      <c r="K186" s="327" t="e">
        <f t="shared" si="5"/>
        <v>#N/A</v>
      </c>
      <c r="L186" s="362"/>
      <c r="M186" s="360"/>
      <c r="N186" s="290">
        <v>1.17</v>
      </c>
      <c r="O186" s="290" t="s">
        <v>1139</v>
      </c>
    </row>
    <row r="187" spans="1:15" x14ac:dyDescent="0.25">
      <c r="A187" s="290">
        <v>744</v>
      </c>
      <c r="B187" s="290">
        <v>7</v>
      </c>
      <c r="C187" s="290" t="s">
        <v>867</v>
      </c>
      <c r="D187" s="31">
        <v>6</v>
      </c>
      <c r="E187" s="290" t="e">
        <f>VLOOKUP(A187,References!$A$1:$E$3413,5,FALSE)</f>
        <v>#N/A</v>
      </c>
      <c r="F187" s="317" t="s">
        <v>167</v>
      </c>
      <c r="G187" s="312" t="s">
        <v>1074</v>
      </c>
      <c r="H187" s="287" t="s">
        <v>1057</v>
      </c>
      <c r="I187" s="291" t="e">
        <f>VLOOKUP(A187,References!A:I,9,FALSE)</f>
        <v>#N/A</v>
      </c>
      <c r="J187" s="290" t="s">
        <v>931</v>
      </c>
      <c r="K187" s="327" t="e">
        <f t="shared" si="5"/>
        <v>#N/A</v>
      </c>
      <c r="L187" s="362"/>
      <c r="M187" s="360"/>
      <c r="N187" s="290">
        <v>1.17</v>
      </c>
      <c r="O187" s="290" t="s">
        <v>1139</v>
      </c>
    </row>
    <row r="188" spans="1:15" x14ac:dyDescent="0.25">
      <c r="A188" s="290">
        <v>745</v>
      </c>
      <c r="B188" s="290">
        <v>7</v>
      </c>
      <c r="C188" s="290" t="s">
        <v>867</v>
      </c>
      <c r="D188" s="31">
        <v>7</v>
      </c>
      <c r="E188" s="290" t="e">
        <f>VLOOKUP(A188,References!$A$1:$E$3413,5,FALSE)</f>
        <v>#N/A</v>
      </c>
      <c r="F188" s="317" t="s">
        <v>167</v>
      </c>
      <c r="G188" s="312" t="s">
        <v>1074</v>
      </c>
      <c r="H188" s="287" t="s">
        <v>1057</v>
      </c>
      <c r="I188" s="291" t="e">
        <f>VLOOKUP(A188,References!A:I,9,FALSE)</f>
        <v>#N/A</v>
      </c>
      <c r="J188" s="290" t="s">
        <v>931</v>
      </c>
      <c r="K188" s="327" t="e">
        <f t="shared" si="5"/>
        <v>#N/A</v>
      </c>
      <c r="L188" s="362"/>
      <c r="M188" s="360"/>
      <c r="N188" s="290">
        <v>1.17</v>
      </c>
      <c r="O188" s="290" t="s">
        <v>1139</v>
      </c>
    </row>
    <row r="189" spans="1:15" x14ac:dyDescent="0.25">
      <c r="A189" s="290">
        <v>746</v>
      </c>
      <c r="B189" s="290">
        <v>7</v>
      </c>
      <c r="C189" s="290" t="s">
        <v>867</v>
      </c>
      <c r="D189" s="31">
        <v>8</v>
      </c>
      <c r="E189" s="290" t="e">
        <f>VLOOKUP(A189,References!$A$1:$E$3413,5,FALSE)</f>
        <v>#N/A</v>
      </c>
      <c r="F189" s="317" t="s">
        <v>167</v>
      </c>
      <c r="G189" s="312" t="s">
        <v>1074</v>
      </c>
      <c r="H189" s="287" t="s">
        <v>1057</v>
      </c>
      <c r="I189" s="291" t="e">
        <f>VLOOKUP(A189,References!A:I,9,FALSE)</f>
        <v>#N/A</v>
      </c>
      <c r="J189" s="290" t="s">
        <v>931</v>
      </c>
      <c r="K189" s="327" t="e">
        <f t="shared" si="5"/>
        <v>#N/A</v>
      </c>
      <c r="L189" s="362"/>
      <c r="M189" s="360"/>
      <c r="N189" s="290">
        <v>1.17</v>
      </c>
      <c r="O189" s="290" t="s">
        <v>1139</v>
      </c>
    </row>
    <row r="190" spans="1:15" x14ac:dyDescent="0.25">
      <c r="A190" s="290">
        <v>747</v>
      </c>
      <c r="B190" s="290">
        <v>7</v>
      </c>
      <c r="C190" s="290" t="s">
        <v>867</v>
      </c>
      <c r="D190" s="31">
        <v>9</v>
      </c>
      <c r="E190" s="290" t="e">
        <f>VLOOKUP(A190,References!$A$1:$E$3413,5,FALSE)</f>
        <v>#N/A</v>
      </c>
      <c r="F190" s="317" t="s">
        <v>167</v>
      </c>
      <c r="G190" s="312" t="s">
        <v>1074</v>
      </c>
      <c r="H190" s="287" t="s">
        <v>1057</v>
      </c>
      <c r="I190" s="291" t="e">
        <f>VLOOKUP(A190,References!A:I,9,FALSE)</f>
        <v>#N/A</v>
      </c>
      <c r="J190" s="290" t="s">
        <v>931</v>
      </c>
      <c r="K190" s="327" t="e">
        <f t="shared" si="5"/>
        <v>#N/A</v>
      </c>
      <c r="L190" s="362"/>
      <c r="M190" s="360"/>
      <c r="N190" s="290">
        <v>1.17</v>
      </c>
      <c r="O190" s="290" t="s">
        <v>1139</v>
      </c>
    </row>
    <row r="191" spans="1:15" x14ac:dyDescent="0.25">
      <c r="A191" s="290">
        <v>748</v>
      </c>
      <c r="B191" s="290">
        <v>7</v>
      </c>
      <c r="C191" s="290" t="s">
        <v>867</v>
      </c>
      <c r="D191" s="31">
        <v>10</v>
      </c>
      <c r="E191" s="290" t="e">
        <f>VLOOKUP(A191,References!$A$1:$E$3413,5,FALSE)</f>
        <v>#N/A</v>
      </c>
      <c r="F191" s="317" t="s">
        <v>167</v>
      </c>
      <c r="G191" s="312" t="s">
        <v>1074</v>
      </c>
      <c r="H191" s="287" t="s">
        <v>1057</v>
      </c>
      <c r="I191" s="291" t="e">
        <f>VLOOKUP(A191,References!A:I,9,FALSE)</f>
        <v>#N/A</v>
      </c>
      <c r="J191" s="290" t="s">
        <v>931</v>
      </c>
      <c r="K191" s="327" t="e">
        <f t="shared" si="5"/>
        <v>#N/A</v>
      </c>
      <c r="L191" s="362"/>
      <c r="M191" s="360"/>
      <c r="N191" s="290">
        <v>1.17</v>
      </c>
      <c r="O191" s="290" t="s">
        <v>1139</v>
      </c>
    </row>
    <row r="192" spans="1:15" x14ac:dyDescent="0.25">
      <c r="A192" s="290">
        <v>757</v>
      </c>
      <c r="B192" s="290">
        <v>7</v>
      </c>
      <c r="C192" s="290" t="s">
        <v>867</v>
      </c>
      <c r="D192" s="31">
        <v>1</v>
      </c>
      <c r="E192" s="290" t="e">
        <f>VLOOKUP(A192,References!$A$1:$E$3413,5,FALSE)</f>
        <v>#N/A</v>
      </c>
      <c r="F192" s="317" t="s">
        <v>865</v>
      </c>
      <c r="G192" s="312" t="s">
        <v>1074</v>
      </c>
      <c r="H192" s="290" t="s">
        <v>933</v>
      </c>
      <c r="I192" s="291" t="e">
        <f>VLOOKUP(A192,References!A:I,9,FALSE)</f>
        <v>#N/A</v>
      </c>
      <c r="J192" s="290" t="s">
        <v>931</v>
      </c>
      <c r="K192" s="327" t="e">
        <f t="shared" si="5"/>
        <v>#N/A</v>
      </c>
      <c r="L192" s="362">
        <v>312.5</v>
      </c>
      <c r="M192" s="360"/>
      <c r="N192" s="290">
        <v>1.17</v>
      </c>
      <c r="O192" s="290" t="s">
        <v>1139</v>
      </c>
    </row>
    <row r="193" spans="1:15" x14ac:dyDescent="0.25">
      <c r="A193" s="290">
        <v>758</v>
      </c>
      <c r="B193" s="290">
        <v>7</v>
      </c>
      <c r="C193" s="290" t="s">
        <v>867</v>
      </c>
      <c r="D193" s="31">
        <v>2</v>
      </c>
      <c r="E193" s="290" t="e">
        <f>VLOOKUP(A193,References!$A$1:$E$3413,5,FALSE)</f>
        <v>#N/A</v>
      </c>
      <c r="F193" s="317" t="s">
        <v>865</v>
      </c>
      <c r="G193" s="312" t="s">
        <v>1074</v>
      </c>
      <c r="H193" s="290" t="s">
        <v>933</v>
      </c>
      <c r="I193" s="291" t="e">
        <f>VLOOKUP(A193,References!A:I,9,FALSE)</f>
        <v>#N/A</v>
      </c>
      <c r="J193" s="290" t="s">
        <v>931</v>
      </c>
      <c r="K193" s="327" t="e">
        <f t="shared" si="5"/>
        <v>#N/A</v>
      </c>
      <c r="L193" s="362"/>
      <c r="M193" s="360"/>
      <c r="N193" s="290">
        <v>1.17</v>
      </c>
      <c r="O193" s="290" t="s">
        <v>1139</v>
      </c>
    </row>
    <row r="194" spans="1:15" x14ac:dyDescent="0.25">
      <c r="A194" s="290">
        <v>759</v>
      </c>
      <c r="B194" s="290">
        <v>7</v>
      </c>
      <c r="C194" s="290" t="s">
        <v>867</v>
      </c>
      <c r="D194" s="31">
        <v>3</v>
      </c>
      <c r="E194" s="290" t="e">
        <f>VLOOKUP(A194,References!$A$1:$E$3413,5,FALSE)</f>
        <v>#N/A</v>
      </c>
      <c r="F194" s="317" t="s">
        <v>865</v>
      </c>
      <c r="G194" s="312" t="s">
        <v>1074</v>
      </c>
      <c r="H194" s="290" t="s">
        <v>933</v>
      </c>
      <c r="I194" s="291" t="e">
        <f>VLOOKUP(A194,References!A:I,9,FALSE)</f>
        <v>#N/A</v>
      </c>
      <c r="J194" s="290" t="s">
        <v>931</v>
      </c>
      <c r="K194" s="327" t="e">
        <f t="shared" si="5"/>
        <v>#N/A</v>
      </c>
      <c r="L194" s="362"/>
      <c r="M194" s="360"/>
      <c r="N194" s="290">
        <v>1.17</v>
      </c>
      <c r="O194" s="290" t="s">
        <v>1139</v>
      </c>
    </row>
    <row r="195" spans="1:15" x14ac:dyDescent="0.25">
      <c r="A195" s="290">
        <v>760</v>
      </c>
      <c r="B195" s="290">
        <v>7</v>
      </c>
      <c r="C195" s="290" t="s">
        <v>867</v>
      </c>
      <c r="D195" s="31">
        <v>4</v>
      </c>
      <c r="E195" s="290" t="e">
        <f>VLOOKUP(A195,References!$A$1:$E$3413,5,FALSE)</f>
        <v>#N/A</v>
      </c>
      <c r="F195" s="317" t="s">
        <v>865</v>
      </c>
      <c r="G195" s="312" t="s">
        <v>1074</v>
      </c>
      <c r="H195" s="290" t="s">
        <v>933</v>
      </c>
      <c r="I195" s="291" t="e">
        <f>VLOOKUP(A195,References!A:I,9,FALSE)</f>
        <v>#N/A</v>
      </c>
      <c r="J195" s="290" t="s">
        <v>931</v>
      </c>
      <c r="K195" s="327" t="e">
        <f t="shared" si="5"/>
        <v>#N/A</v>
      </c>
      <c r="L195" s="362"/>
      <c r="M195" s="360"/>
      <c r="N195" s="290">
        <v>1.17</v>
      </c>
      <c r="O195" s="290" t="s">
        <v>1139</v>
      </c>
    </row>
    <row r="196" spans="1:15" x14ac:dyDescent="0.25">
      <c r="A196" s="290">
        <v>761</v>
      </c>
      <c r="B196" s="290">
        <v>7</v>
      </c>
      <c r="C196" s="290" t="s">
        <v>867</v>
      </c>
      <c r="D196" s="31">
        <v>5</v>
      </c>
      <c r="E196" s="290" t="e">
        <f>VLOOKUP(A196,References!$A$1:$E$3413,5,FALSE)</f>
        <v>#N/A</v>
      </c>
      <c r="F196" s="317" t="s">
        <v>865</v>
      </c>
      <c r="G196" s="312" t="s">
        <v>1074</v>
      </c>
      <c r="H196" s="290" t="s">
        <v>933</v>
      </c>
      <c r="I196" s="291" t="e">
        <f>VLOOKUP(A196,References!A:I,9,FALSE)</f>
        <v>#N/A</v>
      </c>
      <c r="J196" s="290" t="s">
        <v>931</v>
      </c>
      <c r="K196" s="327" t="e">
        <f t="shared" si="5"/>
        <v>#N/A</v>
      </c>
      <c r="L196" s="362"/>
      <c r="M196" s="360"/>
      <c r="N196" s="290">
        <v>1.17</v>
      </c>
      <c r="O196" s="290" t="s">
        <v>1139</v>
      </c>
    </row>
    <row r="197" spans="1:15" x14ac:dyDescent="0.25">
      <c r="A197" s="290">
        <v>762</v>
      </c>
      <c r="B197" s="290">
        <v>7</v>
      </c>
      <c r="C197" s="290" t="s">
        <v>867</v>
      </c>
      <c r="D197" s="31">
        <v>6</v>
      </c>
      <c r="E197" s="290" t="e">
        <f>VLOOKUP(A197,References!$A$1:$E$3413,5,FALSE)</f>
        <v>#N/A</v>
      </c>
      <c r="F197" s="317" t="s">
        <v>865</v>
      </c>
      <c r="G197" s="312" t="s">
        <v>1074</v>
      </c>
      <c r="H197" s="290" t="s">
        <v>933</v>
      </c>
      <c r="I197" s="291" t="e">
        <f>VLOOKUP(A197,References!A:I,9,FALSE)</f>
        <v>#N/A</v>
      </c>
      <c r="J197" s="290" t="s">
        <v>931</v>
      </c>
      <c r="K197" s="327" t="e">
        <f t="shared" si="5"/>
        <v>#N/A</v>
      </c>
      <c r="L197" s="362"/>
      <c r="M197" s="360"/>
      <c r="N197" s="290">
        <v>1.17</v>
      </c>
      <c r="O197" s="290" t="s">
        <v>1139</v>
      </c>
    </row>
    <row r="198" spans="1:15" x14ac:dyDescent="0.25">
      <c r="A198" s="290">
        <v>763</v>
      </c>
      <c r="B198" s="290">
        <v>7</v>
      </c>
      <c r="C198" s="290" t="s">
        <v>867</v>
      </c>
      <c r="D198" s="31">
        <v>7</v>
      </c>
      <c r="E198" s="290" t="e">
        <f>VLOOKUP(A198,References!$A$1:$E$3413,5,FALSE)</f>
        <v>#N/A</v>
      </c>
      <c r="F198" s="317" t="s">
        <v>865</v>
      </c>
      <c r="G198" s="312" t="s">
        <v>1074</v>
      </c>
      <c r="H198" s="290" t="s">
        <v>933</v>
      </c>
      <c r="I198" s="291" t="e">
        <f>VLOOKUP(A198,References!A:I,9,FALSE)</f>
        <v>#N/A</v>
      </c>
      <c r="J198" s="290" t="s">
        <v>931</v>
      </c>
      <c r="K198" s="327" t="e">
        <f t="shared" si="5"/>
        <v>#N/A</v>
      </c>
      <c r="L198" s="362"/>
      <c r="M198" s="360"/>
      <c r="N198" s="290">
        <v>1.17</v>
      </c>
      <c r="O198" s="290" t="s">
        <v>1139</v>
      </c>
    </row>
    <row r="199" spans="1:15" x14ac:dyDescent="0.25">
      <c r="A199" s="290">
        <v>764</v>
      </c>
      <c r="B199" s="290">
        <v>7</v>
      </c>
      <c r="C199" s="290" t="s">
        <v>867</v>
      </c>
      <c r="D199" s="31">
        <v>8</v>
      </c>
      <c r="E199" s="290" t="e">
        <f>VLOOKUP(A199,References!$A$1:$E$3413,5,FALSE)</f>
        <v>#N/A</v>
      </c>
      <c r="F199" s="317" t="s">
        <v>865</v>
      </c>
      <c r="G199" s="312" t="s">
        <v>1074</v>
      </c>
      <c r="H199" s="290" t="s">
        <v>933</v>
      </c>
      <c r="I199" s="291" t="e">
        <f>VLOOKUP(A199,References!A:I,9,FALSE)</f>
        <v>#N/A</v>
      </c>
      <c r="J199" s="290" t="s">
        <v>931</v>
      </c>
      <c r="K199" s="327" t="e">
        <f t="shared" si="5"/>
        <v>#N/A</v>
      </c>
      <c r="L199" s="362"/>
      <c r="M199" s="360"/>
      <c r="N199" s="290">
        <v>1.17</v>
      </c>
      <c r="O199" s="290" t="s">
        <v>1139</v>
      </c>
    </row>
    <row r="200" spans="1:15" x14ac:dyDescent="0.25">
      <c r="A200" s="290">
        <v>765</v>
      </c>
      <c r="B200" s="290">
        <v>7</v>
      </c>
      <c r="C200" s="290" t="s">
        <v>867</v>
      </c>
      <c r="D200" s="31">
        <v>9</v>
      </c>
      <c r="E200" s="290" t="e">
        <f>VLOOKUP(A200,References!$A$1:$E$3413,5,FALSE)</f>
        <v>#N/A</v>
      </c>
      <c r="F200" s="317" t="s">
        <v>865</v>
      </c>
      <c r="G200" s="312" t="s">
        <v>1074</v>
      </c>
      <c r="H200" s="290" t="s">
        <v>933</v>
      </c>
      <c r="I200" s="291" t="e">
        <f>VLOOKUP(A200,References!A:I,9,FALSE)</f>
        <v>#N/A</v>
      </c>
      <c r="J200" s="290" t="s">
        <v>931</v>
      </c>
      <c r="K200" s="327" t="e">
        <f t="shared" si="5"/>
        <v>#N/A</v>
      </c>
      <c r="L200" s="362"/>
      <c r="M200" s="360"/>
      <c r="N200" s="290">
        <v>1.17</v>
      </c>
      <c r="O200" s="290" t="s">
        <v>1139</v>
      </c>
    </row>
    <row r="201" spans="1:15" x14ac:dyDescent="0.25">
      <c r="A201" s="290">
        <v>766</v>
      </c>
      <c r="B201" s="290">
        <v>7</v>
      </c>
      <c r="C201" s="290" t="s">
        <v>867</v>
      </c>
      <c r="D201" s="31">
        <v>10</v>
      </c>
      <c r="E201" s="290" t="e">
        <f>VLOOKUP(A201,References!$A$1:$E$3413,5,FALSE)</f>
        <v>#N/A</v>
      </c>
      <c r="F201" s="317" t="s">
        <v>865</v>
      </c>
      <c r="G201" s="312" t="s">
        <v>1074</v>
      </c>
      <c r="H201" s="290" t="s">
        <v>933</v>
      </c>
      <c r="I201" s="291" t="e">
        <f>VLOOKUP(A201,References!A:I,9,FALSE)</f>
        <v>#N/A</v>
      </c>
      <c r="J201" s="290" t="s">
        <v>931</v>
      </c>
      <c r="K201" s="327" t="e">
        <f t="shared" si="5"/>
        <v>#N/A</v>
      </c>
      <c r="L201" s="362"/>
      <c r="M201" s="360"/>
      <c r="N201" s="290">
        <v>1.17</v>
      </c>
      <c r="O201" s="290" t="s">
        <v>1139</v>
      </c>
    </row>
    <row r="202" spans="1:15" s="290" customFormat="1" x14ac:dyDescent="0.25">
      <c r="A202" s="290">
        <v>906.1</v>
      </c>
      <c r="B202" s="290">
        <v>7</v>
      </c>
      <c r="C202" s="290" t="s">
        <v>216</v>
      </c>
      <c r="D202" s="31"/>
      <c r="E202" s="290" t="e">
        <f>VLOOKUP(A202,References!$A$1:$E$3413,5,FALSE)</f>
        <v>#N/A</v>
      </c>
      <c r="F202" s="317" t="s">
        <v>1144</v>
      </c>
      <c r="G202" s="312" t="s">
        <v>1074</v>
      </c>
      <c r="I202" s="291" t="e">
        <f>VLOOKUP(A202,References!A:I,9,FALSE)</f>
        <v>#N/A</v>
      </c>
      <c r="J202" s="290" t="s">
        <v>931</v>
      </c>
      <c r="K202" s="327" t="e">
        <f t="shared" si="5"/>
        <v>#N/A</v>
      </c>
      <c r="L202" s="362">
        <v>62.5</v>
      </c>
      <c r="M202" s="368"/>
    </row>
    <row r="203" spans="1:15" x14ac:dyDescent="0.25">
      <c r="A203" s="290">
        <v>912</v>
      </c>
      <c r="B203" s="290">
        <v>8</v>
      </c>
      <c r="C203" s="290" t="s">
        <v>227</v>
      </c>
      <c r="D203" s="290"/>
      <c r="E203" s="290" t="e">
        <f>VLOOKUP(A203,References!$A$1:$E$3413,5,FALSE)</f>
        <v>#N/A</v>
      </c>
      <c r="F203" s="317" t="s">
        <v>868</v>
      </c>
      <c r="G203" s="312" t="s">
        <v>1074</v>
      </c>
      <c r="H203" s="290"/>
      <c r="I203" s="291" t="e">
        <f>VLOOKUP(A203,References!A:I,9,FALSE)</f>
        <v>#N/A</v>
      </c>
      <c r="J203" s="290" t="s">
        <v>931</v>
      </c>
      <c r="K203" s="327" t="e">
        <f t="shared" si="5"/>
        <v>#N/A</v>
      </c>
      <c r="L203" s="362">
        <v>7.0000000000000007E-2</v>
      </c>
      <c r="M203" s="360"/>
      <c r="N203" s="239"/>
    </row>
    <row r="204" spans="1:15" x14ac:dyDescent="0.25">
      <c r="A204" s="290">
        <v>915</v>
      </c>
      <c r="B204" s="290">
        <v>8</v>
      </c>
      <c r="C204" s="290" t="s">
        <v>231</v>
      </c>
      <c r="D204" s="290"/>
      <c r="E204" s="290" t="e">
        <f>VLOOKUP(A204,References!$A$1:$E$3413,5,FALSE)</f>
        <v>#N/A</v>
      </c>
      <c r="F204" s="281" t="s">
        <v>221</v>
      </c>
      <c r="G204" s="312" t="s">
        <v>1074</v>
      </c>
      <c r="H204" s="290" t="s">
        <v>1056</v>
      </c>
      <c r="I204" s="291" t="e">
        <f>VLOOKUP(A204,References!A:I,9,FALSE)</f>
        <v>#N/A</v>
      </c>
      <c r="J204" s="290" t="s">
        <v>231</v>
      </c>
      <c r="K204" s="327" t="e">
        <f t="shared" si="5"/>
        <v>#N/A</v>
      </c>
      <c r="L204" s="362">
        <v>100</v>
      </c>
      <c r="M204" s="360"/>
      <c r="N204">
        <v>1.1000000000000001</v>
      </c>
    </row>
    <row r="205" spans="1:15" x14ac:dyDescent="0.25">
      <c r="A205" s="290">
        <v>916</v>
      </c>
      <c r="B205" s="290">
        <v>8</v>
      </c>
      <c r="C205" s="290" t="s">
        <v>231</v>
      </c>
      <c r="D205" s="290"/>
      <c r="E205" s="290" t="e">
        <f>VLOOKUP(A205,References!$A$1:$E$3413,5,FALSE)</f>
        <v>#N/A</v>
      </c>
      <c r="F205" s="281" t="s">
        <v>984</v>
      </c>
      <c r="G205" s="312" t="s">
        <v>1074</v>
      </c>
      <c r="H205" s="290" t="s">
        <v>1056</v>
      </c>
      <c r="I205" s="291" t="e">
        <f>VLOOKUP(A205,References!A:I,9,FALSE)</f>
        <v>#N/A</v>
      </c>
      <c r="J205" s="290" t="s">
        <v>231</v>
      </c>
      <c r="K205" s="327" t="e">
        <f t="shared" si="5"/>
        <v>#N/A</v>
      </c>
      <c r="L205" s="362">
        <v>200</v>
      </c>
      <c r="M205" s="360"/>
      <c r="N205" s="290">
        <v>1.1000000000000001</v>
      </c>
    </row>
    <row r="206" spans="1:15" x14ac:dyDescent="0.25">
      <c r="A206" s="290">
        <v>917</v>
      </c>
      <c r="B206" s="290">
        <v>8</v>
      </c>
      <c r="C206" s="290" t="s">
        <v>231</v>
      </c>
      <c r="D206" s="290"/>
      <c r="E206" s="290" t="e">
        <f>VLOOKUP(A206,References!$A$1:$E$3413,5,FALSE)</f>
        <v>#N/A</v>
      </c>
      <c r="F206" s="281" t="s">
        <v>988</v>
      </c>
      <c r="G206" s="312" t="s">
        <v>1074</v>
      </c>
      <c r="H206" s="290" t="s">
        <v>1056</v>
      </c>
      <c r="I206" s="291" t="e">
        <f>VLOOKUP(A206,References!A:I,9,FALSE)</f>
        <v>#N/A</v>
      </c>
      <c r="J206" s="290" t="s">
        <v>231</v>
      </c>
      <c r="K206" s="327" t="e">
        <f t="shared" si="5"/>
        <v>#N/A</v>
      </c>
      <c r="L206" s="362">
        <v>500</v>
      </c>
      <c r="M206" s="360"/>
      <c r="N206" s="290">
        <v>1.1000000000000001</v>
      </c>
    </row>
    <row r="207" spans="1:15" x14ac:dyDescent="0.25">
      <c r="A207" s="290">
        <v>918</v>
      </c>
      <c r="B207" s="290">
        <v>8</v>
      </c>
      <c r="C207" s="290" t="s">
        <v>231</v>
      </c>
      <c r="D207" s="290"/>
      <c r="E207" s="290" t="e">
        <f>VLOOKUP(A207,References!$A$1:$E$3413,5,FALSE)</f>
        <v>#N/A</v>
      </c>
      <c r="F207" s="281" t="s">
        <v>985</v>
      </c>
      <c r="G207" s="312" t="s">
        <v>1074</v>
      </c>
      <c r="H207" s="290" t="s">
        <v>1056</v>
      </c>
      <c r="I207" s="291" t="e">
        <f>VLOOKUP(A207,References!A:I,9,FALSE)</f>
        <v>#N/A</v>
      </c>
      <c r="J207" s="290" t="s">
        <v>231</v>
      </c>
      <c r="K207" s="327" t="e">
        <f t="shared" si="5"/>
        <v>#N/A</v>
      </c>
      <c r="L207" s="362">
        <v>300</v>
      </c>
      <c r="M207" s="360"/>
      <c r="N207" s="290">
        <v>1.1000000000000001</v>
      </c>
    </row>
    <row r="208" spans="1:15" x14ac:dyDescent="0.25">
      <c r="A208" s="290">
        <v>919</v>
      </c>
      <c r="B208" s="290">
        <v>8</v>
      </c>
      <c r="C208" s="290" t="s">
        <v>231</v>
      </c>
      <c r="D208" s="290"/>
      <c r="E208" s="290" t="e">
        <f>VLOOKUP(A208,References!$A$1:$E$3413,5,FALSE)</f>
        <v>#N/A</v>
      </c>
      <c r="F208" s="321" t="s">
        <v>991</v>
      </c>
      <c r="G208" s="312" t="s">
        <v>1074</v>
      </c>
      <c r="H208" s="290" t="s">
        <v>1056</v>
      </c>
      <c r="I208" s="291" t="e">
        <f>VLOOKUP(A208,References!A:I,9,FALSE)</f>
        <v>#N/A</v>
      </c>
      <c r="J208" s="290" t="s">
        <v>231</v>
      </c>
      <c r="K208" s="327" t="e">
        <f t="shared" si="5"/>
        <v>#N/A</v>
      </c>
      <c r="L208" s="362">
        <v>400</v>
      </c>
      <c r="M208" s="360"/>
      <c r="N208" s="290">
        <v>1.1000000000000001</v>
      </c>
    </row>
    <row r="209" spans="1:14" x14ac:dyDescent="0.25">
      <c r="A209" s="290">
        <v>920</v>
      </c>
      <c r="B209" s="290">
        <v>8</v>
      </c>
      <c r="C209" s="290" t="s">
        <v>231</v>
      </c>
      <c r="D209" s="290"/>
      <c r="E209" s="290" t="e">
        <f>VLOOKUP(A209,References!$A$1:$E$3413,5,FALSE)</f>
        <v>#N/A</v>
      </c>
      <c r="F209" s="281" t="s">
        <v>986</v>
      </c>
      <c r="G209" s="312" t="s">
        <v>1074</v>
      </c>
      <c r="H209" s="290" t="s">
        <v>1056</v>
      </c>
      <c r="I209" s="291" t="e">
        <f>VLOOKUP(A209,References!A:I,9,FALSE)</f>
        <v>#N/A</v>
      </c>
      <c r="J209" s="290" t="s">
        <v>231</v>
      </c>
      <c r="K209" s="327" t="e">
        <f t="shared" si="5"/>
        <v>#N/A</v>
      </c>
      <c r="L209" s="362">
        <v>550</v>
      </c>
      <c r="M209" s="360"/>
      <c r="N209" s="290">
        <v>1.1000000000000001</v>
      </c>
    </row>
    <row r="210" spans="1:14" x14ac:dyDescent="0.25">
      <c r="A210" s="290">
        <v>921</v>
      </c>
      <c r="B210" s="290">
        <v>8</v>
      </c>
      <c r="C210" s="290" t="s">
        <v>231</v>
      </c>
      <c r="D210" s="290"/>
      <c r="E210" s="290" t="e">
        <f>VLOOKUP(A210,References!$A$1:$E$3413,5,FALSE)</f>
        <v>#N/A</v>
      </c>
      <c r="F210" s="281" t="s">
        <v>987</v>
      </c>
      <c r="G210" s="312" t="s">
        <v>1074</v>
      </c>
      <c r="H210" s="290" t="s">
        <v>1056</v>
      </c>
      <c r="I210" s="291" t="e">
        <f>VLOOKUP(A210,References!A:I,9,FALSE)</f>
        <v>#N/A</v>
      </c>
      <c r="J210" s="290" t="s">
        <v>231</v>
      </c>
      <c r="K210" s="327" t="e">
        <f t="shared" si="5"/>
        <v>#N/A</v>
      </c>
      <c r="L210" s="362">
        <v>600</v>
      </c>
      <c r="M210" s="360"/>
      <c r="N210" s="290">
        <v>1.1000000000000001</v>
      </c>
    </row>
    <row r="211" spans="1:14" x14ac:dyDescent="0.25">
      <c r="A211" s="290">
        <v>922</v>
      </c>
      <c r="B211" s="290">
        <v>8</v>
      </c>
      <c r="C211" s="290" t="s">
        <v>231</v>
      </c>
      <c r="D211" s="290"/>
      <c r="E211" s="290" t="e">
        <f>VLOOKUP(A211,References!$A$1:$E$3413,5,FALSE)</f>
        <v>#N/A</v>
      </c>
      <c r="F211" s="281" t="s">
        <v>990</v>
      </c>
      <c r="G211" s="312" t="s">
        <v>1074</v>
      </c>
      <c r="H211" s="290" t="s">
        <v>1056</v>
      </c>
      <c r="I211" s="291" t="e">
        <f>VLOOKUP(A211,References!A:I,9,FALSE)</f>
        <v>#N/A</v>
      </c>
      <c r="J211" s="290" t="s">
        <v>231</v>
      </c>
      <c r="K211" s="327" t="e">
        <f t="shared" si="5"/>
        <v>#N/A</v>
      </c>
      <c r="L211" s="362">
        <v>700</v>
      </c>
      <c r="M211" s="360"/>
      <c r="N211" s="290">
        <v>1.1000000000000001</v>
      </c>
    </row>
    <row r="212" spans="1:14" x14ac:dyDescent="0.25">
      <c r="A212" s="290">
        <v>923</v>
      </c>
      <c r="B212" s="290">
        <v>8</v>
      </c>
      <c r="C212" s="290" t="s">
        <v>231</v>
      </c>
      <c r="D212" s="290"/>
      <c r="E212" s="290" t="e">
        <f>VLOOKUP(A212,References!$A$1:$E$3413,5,FALSE)</f>
        <v>#N/A</v>
      </c>
      <c r="F212" s="281" t="s">
        <v>86</v>
      </c>
      <c r="G212" s="312" t="s">
        <v>1074</v>
      </c>
      <c r="H212" s="290" t="s">
        <v>1056</v>
      </c>
      <c r="I212" s="291" t="e">
        <f>VLOOKUP(A212,References!A:I,9,FALSE)</f>
        <v>#N/A</v>
      </c>
      <c r="J212" s="290" t="s">
        <v>231</v>
      </c>
      <c r="K212" s="327" t="e">
        <f t="shared" ref="K212:K260" si="8">IF(E212=0,"",E212)</f>
        <v>#N/A</v>
      </c>
      <c r="L212" s="362">
        <v>800</v>
      </c>
      <c r="M212" s="360"/>
      <c r="N212" s="290">
        <v>1.1000000000000001</v>
      </c>
    </row>
    <row r="213" spans="1:14" x14ac:dyDescent="0.25">
      <c r="A213" s="290">
        <v>924</v>
      </c>
      <c r="B213" s="290">
        <v>8</v>
      </c>
      <c r="C213" s="290" t="s">
        <v>231</v>
      </c>
      <c r="D213" s="290"/>
      <c r="E213" s="290" t="e">
        <f>VLOOKUP(A213,References!$A$1:$E$3413,5,FALSE)</f>
        <v>#N/A</v>
      </c>
      <c r="F213" s="281" t="s">
        <v>989</v>
      </c>
      <c r="G213" s="312" t="s">
        <v>1074</v>
      </c>
      <c r="H213" s="290" t="s">
        <v>1056</v>
      </c>
      <c r="I213" s="291" t="e">
        <f>VLOOKUP(A213,References!A:I,9,FALSE)</f>
        <v>#N/A</v>
      </c>
      <c r="J213" s="290" t="s">
        <v>231</v>
      </c>
      <c r="K213" s="327" t="e">
        <f t="shared" si="8"/>
        <v>#N/A</v>
      </c>
      <c r="L213" s="362">
        <v>900</v>
      </c>
      <c r="M213" s="360"/>
      <c r="N213" s="290">
        <v>1.1000000000000001</v>
      </c>
    </row>
    <row r="214" spans="1:14" x14ac:dyDescent="0.25">
      <c r="A214" s="290">
        <v>925</v>
      </c>
      <c r="B214" s="290">
        <v>8</v>
      </c>
      <c r="C214" s="290" t="s">
        <v>231</v>
      </c>
      <c r="D214" s="290"/>
      <c r="E214" s="290" t="e">
        <f>VLOOKUP(A214,References!$A$1:$E$3413,5,FALSE)</f>
        <v>#N/A</v>
      </c>
      <c r="F214" s="353" t="s">
        <v>240</v>
      </c>
      <c r="G214" s="312" t="s">
        <v>1074</v>
      </c>
      <c r="H214" s="290" t="s">
        <v>1056</v>
      </c>
      <c r="I214" s="291" t="e">
        <f>VLOOKUP(A214,References!A:I,9,FALSE)</f>
        <v>#N/A</v>
      </c>
      <c r="J214" s="290" t="s">
        <v>231</v>
      </c>
      <c r="K214" s="327" t="e">
        <f t="shared" si="8"/>
        <v>#N/A</v>
      </c>
      <c r="L214" s="362">
        <v>11</v>
      </c>
      <c r="M214" s="360"/>
      <c r="N214" s="290">
        <v>1.1000000000000001</v>
      </c>
    </row>
    <row r="215" spans="1:14" x14ac:dyDescent="0.25">
      <c r="A215" s="290">
        <v>928</v>
      </c>
      <c r="B215" s="290">
        <v>8</v>
      </c>
      <c r="C215" s="290" t="s">
        <v>232</v>
      </c>
      <c r="D215" s="290"/>
      <c r="E215" s="290" t="e">
        <f>VLOOKUP(A215,References!$A$1:$E$3413,5,FALSE)</f>
        <v>#N/A</v>
      </c>
      <c r="F215" s="281" t="s">
        <v>992</v>
      </c>
      <c r="G215" s="312" t="s">
        <v>1074</v>
      </c>
      <c r="H215" s="290"/>
      <c r="I215" s="291" t="e">
        <f>VLOOKUP(A215,References!A:I,9,FALSE)</f>
        <v>#N/A</v>
      </c>
      <c r="J215" s="290" t="s">
        <v>232</v>
      </c>
      <c r="K215" s="327" t="e">
        <f t="shared" si="8"/>
        <v>#N/A</v>
      </c>
      <c r="L215" s="362">
        <v>150</v>
      </c>
      <c r="M215" s="360"/>
      <c r="N215">
        <v>1.4</v>
      </c>
    </row>
    <row r="216" spans="1:14" x14ac:dyDescent="0.25">
      <c r="A216" s="290">
        <v>929</v>
      </c>
      <c r="B216" s="290">
        <v>8</v>
      </c>
      <c r="C216" s="290" t="s">
        <v>232</v>
      </c>
      <c r="D216" s="290"/>
      <c r="E216" s="290" t="e">
        <f>VLOOKUP(A216,References!$A$1:$E$3413,5,FALSE)</f>
        <v>#N/A</v>
      </c>
      <c r="F216" s="281" t="s">
        <v>993</v>
      </c>
      <c r="G216" s="312" t="s">
        <v>1074</v>
      </c>
      <c r="H216" s="290"/>
      <c r="I216" s="291" t="e">
        <f>VLOOKUP(A216,References!A:I,9,FALSE)</f>
        <v>#N/A</v>
      </c>
      <c r="J216" s="290" t="s">
        <v>232</v>
      </c>
      <c r="K216" s="327" t="e">
        <f t="shared" si="8"/>
        <v>#N/A</v>
      </c>
      <c r="L216" s="362">
        <v>250</v>
      </c>
      <c r="M216" s="360"/>
      <c r="N216" s="290">
        <v>1.4</v>
      </c>
    </row>
    <row r="217" spans="1:14" x14ac:dyDescent="0.25">
      <c r="A217" s="290">
        <v>930</v>
      </c>
      <c r="B217" s="290">
        <v>8</v>
      </c>
      <c r="C217" s="290" t="s">
        <v>232</v>
      </c>
      <c r="D217" s="290"/>
      <c r="E217" s="290" t="e">
        <f>VLOOKUP(A217,References!$A$1:$E$3413,5,FALSE)</f>
        <v>#N/A</v>
      </c>
      <c r="F217" s="281" t="s">
        <v>994</v>
      </c>
      <c r="G217" s="312" t="s">
        <v>1074</v>
      </c>
      <c r="H217" s="290"/>
      <c r="I217" s="291" t="e">
        <f>VLOOKUP(A217,References!A:I,9,FALSE)</f>
        <v>#N/A</v>
      </c>
      <c r="J217" s="290" t="s">
        <v>232</v>
      </c>
      <c r="K217" s="327" t="e">
        <f t="shared" si="8"/>
        <v>#N/A</v>
      </c>
      <c r="L217" s="362">
        <v>350</v>
      </c>
      <c r="M217" s="360"/>
      <c r="N217" s="290">
        <v>1.4</v>
      </c>
    </row>
    <row r="218" spans="1:14" x14ac:dyDescent="0.25">
      <c r="A218" s="290">
        <v>931</v>
      </c>
      <c r="B218" s="290">
        <v>8</v>
      </c>
      <c r="C218" s="290" t="s">
        <v>232</v>
      </c>
      <c r="D218" s="290"/>
      <c r="E218" s="290" t="e">
        <f>VLOOKUP(A218,References!$A$1:$E$3413,5,FALSE)</f>
        <v>#N/A</v>
      </c>
      <c r="F218" s="281" t="s">
        <v>995</v>
      </c>
      <c r="G218" s="312" t="s">
        <v>1074</v>
      </c>
      <c r="H218" s="290"/>
      <c r="I218" s="291" t="e">
        <f>VLOOKUP(A218,References!A:I,9,FALSE)</f>
        <v>#N/A</v>
      </c>
      <c r="J218" s="290" t="s">
        <v>232</v>
      </c>
      <c r="K218" s="327" t="e">
        <f t="shared" si="8"/>
        <v>#N/A</v>
      </c>
      <c r="L218" s="362">
        <v>450</v>
      </c>
      <c r="M218" s="360"/>
      <c r="N218" s="290">
        <v>1.4</v>
      </c>
    </row>
    <row r="219" spans="1:14" x14ac:dyDescent="0.25">
      <c r="A219" s="290">
        <v>932</v>
      </c>
      <c r="B219" s="290">
        <v>8</v>
      </c>
      <c r="C219" s="290" t="s">
        <v>232</v>
      </c>
      <c r="D219" s="290"/>
      <c r="E219" s="290" t="e">
        <f>VLOOKUP(A219,References!$A$1:$E$3413,5,FALSE)</f>
        <v>#N/A</v>
      </c>
      <c r="F219" s="281" t="s">
        <v>159</v>
      </c>
      <c r="G219" s="312" t="s">
        <v>1074</v>
      </c>
      <c r="H219" s="290"/>
      <c r="I219" s="291" t="e">
        <f>VLOOKUP(A219,References!A:I,9,FALSE)</f>
        <v>#N/A</v>
      </c>
      <c r="J219" s="290" t="s">
        <v>232</v>
      </c>
      <c r="K219" s="327" t="e">
        <f t="shared" si="8"/>
        <v>#N/A</v>
      </c>
      <c r="L219" s="362">
        <v>575</v>
      </c>
      <c r="M219" s="360"/>
      <c r="N219" s="290">
        <v>1.4</v>
      </c>
    </row>
    <row r="220" spans="1:14" x14ac:dyDescent="0.25">
      <c r="A220" s="290">
        <v>933</v>
      </c>
      <c r="B220" s="290">
        <v>8</v>
      </c>
      <c r="C220" s="290" t="s">
        <v>232</v>
      </c>
      <c r="D220" s="290"/>
      <c r="E220" s="290" t="e">
        <f>VLOOKUP(A220,References!$A$1:$E$3413,5,FALSE)</f>
        <v>#N/A</v>
      </c>
      <c r="F220" s="281" t="s">
        <v>225</v>
      </c>
      <c r="G220" s="312" t="s">
        <v>1074</v>
      </c>
      <c r="H220" s="290"/>
      <c r="I220" s="291" t="e">
        <f>VLOOKUP(A220,References!A:I,9,FALSE)</f>
        <v>#N/A</v>
      </c>
      <c r="J220" s="290" t="s">
        <v>232</v>
      </c>
      <c r="K220" s="327" t="e">
        <f t="shared" si="8"/>
        <v>#N/A</v>
      </c>
      <c r="L220" s="362">
        <v>650</v>
      </c>
      <c r="M220" s="360"/>
      <c r="N220" s="290">
        <v>1.4</v>
      </c>
    </row>
    <row r="221" spans="1:14" x14ac:dyDescent="0.25">
      <c r="A221" s="290">
        <v>934</v>
      </c>
      <c r="B221" s="290">
        <v>8</v>
      </c>
      <c r="C221" s="290" t="s">
        <v>232</v>
      </c>
      <c r="D221" s="290"/>
      <c r="E221" s="290" t="e">
        <f>VLOOKUP(A221,References!$A$1:$E$3413,5,FALSE)</f>
        <v>#N/A</v>
      </c>
      <c r="F221" s="353" t="s">
        <v>233</v>
      </c>
      <c r="G221" s="312" t="s">
        <v>1074</v>
      </c>
      <c r="H221" s="290"/>
      <c r="I221" s="291" t="e">
        <f>VLOOKUP(A221,References!A:I,9,FALSE)</f>
        <v>#N/A</v>
      </c>
      <c r="J221" s="290" t="s">
        <v>232</v>
      </c>
      <c r="K221" s="327" t="e">
        <f t="shared" si="8"/>
        <v>#N/A</v>
      </c>
      <c r="L221" s="362">
        <v>11</v>
      </c>
      <c r="M221" s="360"/>
      <c r="N221" s="290">
        <v>1.4</v>
      </c>
    </row>
    <row r="222" spans="1:14" x14ac:dyDescent="0.25">
      <c r="A222" s="290">
        <v>937</v>
      </c>
      <c r="B222" s="290">
        <v>8</v>
      </c>
      <c r="C222" s="290" t="s">
        <v>234</v>
      </c>
      <c r="D222" s="290"/>
      <c r="E222" s="290" t="e">
        <f>VLOOKUP(A222,References!$A$1:$E$3413,5,FALSE)</f>
        <v>#N/A</v>
      </c>
      <c r="F222" s="281" t="s">
        <v>219</v>
      </c>
      <c r="G222" s="312" t="s">
        <v>1074</v>
      </c>
      <c r="H222" s="290" t="s">
        <v>1056</v>
      </c>
      <c r="I222" s="291" t="e">
        <f>VLOOKUP(A222,References!A:I,9,FALSE)</f>
        <v>#N/A</v>
      </c>
      <c r="J222" s="290" t="s">
        <v>234</v>
      </c>
      <c r="K222" s="327" t="e">
        <f t="shared" si="8"/>
        <v>#N/A</v>
      </c>
      <c r="L222" s="362">
        <v>125</v>
      </c>
      <c r="M222" s="360"/>
      <c r="N222" s="290">
        <v>1.4</v>
      </c>
    </row>
    <row r="223" spans="1:14" x14ac:dyDescent="0.25">
      <c r="A223" s="290">
        <v>938</v>
      </c>
      <c r="B223" s="290">
        <v>8</v>
      </c>
      <c r="C223" s="290" t="s">
        <v>234</v>
      </c>
      <c r="D223" s="290"/>
      <c r="E223" s="290" t="e">
        <f>VLOOKUP(A223,References!$A$1:$E$3413,5,FALSE)</f>
        <v>#N/A</v>
      </c>
      <c r="F223" s="281" t="s">
        <v>998</v>
      </c>
      <c r="G223" s="312" t="s">
        <v>1074</v>
      </c>
      <c r="H223" s="290" t="s">
        <v>1056</v>
      </c>
      <c r="I223" s="291" t="e">
        <f>VLOOKUP(A223,References!A:I,9,FALSE)</f>
        <v>#N/A</v>
      </c>
      <c r="J223" s="290" t="s">
        <v>234</v>
      </c>
      <c r="K223" s="327" t="e">
        <f t="shared" si="8"/>
        <v>#N/A</v>
      </c>
      <c r="L223" s="362">
        <v>225</v>
      </c>
      <c r="M223" s="360"/>
      <c r="N223" s="290">
        <v>1.4</v>
      </c>
    </row>
    <row r="224" spans="1:14" x14ac:dyDescent="0.25">
      <c r="A224" s="290">
        <v>939</v>
      </c>
      <c r="B224" s="290">
        <v>8</v>
      </c>
      <c r="C224" s="290" t="s">
        <v>234</v>
      </c>
      <c r="D224" s="290"/>
      <c r="E224" s="290" t="e">
        <f>VLOOKUP(A224,References!$A$1:$E$3413,5,FALSE)</f>
        <v>#N/A</v>
      </c>
      <c r="F224" s="282" t="s">
        <v>97</v>
      </c>
      <c r="G224" s="312" t="s">
        <v>1074</v>
      </c>
      <c r="H224" s="290" t="s">
        <v>1056</v>
      </c>
      <c r="I224" s="291" t="e">
        <f>VLOOKUP(A224,References!A:I,9,FALSE)</f>
        <v>#N/A</v>
      </c>
      <c r="J224" s="290" t="s">
        <v>234</v>
      </c>
      <c r="K224" s="327" t="e">
        <f t="shared" si="8"/>
        <v>#N/A</v>
      </c>
      <c r="L224" s="362">
        <v>325</v>
      </c>
      <c r="M224" s="360"/>
      <c r="N224" s="290">
        <v>1.4</v>
      </c>
    </row>
    <row r="225" spans="1:14" x14ac:dyDescent="0.25">
      <c r="A225" s="290">
        <v>940</v>
      </c>
      <c r="B225" s="290">
        <v>8</v>
      </c>
      <c r="C225" s="290" t="s">
        <v>234</v>
      </c>
      <c r="D225" s="290"/>
      <c r="E225" s="290" t="e">
        <f>VLOOKUP(A225,References!$A$1:$E$3413,5,FALSE)</f>
        <v>#N/A</v>
      </c>
      <c r="F225" s="282" t="s">
        <v>996</v>
      </c>
      <c r="G225" s="312" t="s">
        <v>1074</v>
      </c>
      <c r="H225" s="290" t="s">
        <v>1056</v>
      </c>
      <c r="I225" s="291" t="e">
        <f>VLOOKUP(A225,References!A:I,9,FALSE)</f>
        <v>#N/A</v>
      </c>
      <c r="J225" s="290" t="s">
        <v>234</v>
      </c>
      <c r="K225" s="327" t="e">
        <f t="shared" si="8"/>
        <v>#N/A</v>
      </c>
      <c r="L225" s="362">
        <v>425</v>
      </c>
      <c r="M225" s="360"/>
      <c r="N225" s="290">
        <v>1.4</v>
      </c>
    </row>
    <row r="226" spans="1:14" x14ac:dyDescent="0.25">
      <c r="A226" s="290">
        <v>941</v>
      </c>
      <c r="B226" s="290">
        <v>8</v>
      </c>
      <c r="C226" s="290" t="s">
        <v>234</v>
      </c>
      <c r="D226" s="290"/>
      <c r="E226" s="290" t="e">
        <f>VLOOKUP(A226,References!$A$1:$E$3413,5,FALSE)</f>
        <v>#N/A</v>
      </c>
      <c r="F226" s="282" t="s">
        <v>705</v>
      </c>
      <c r="G226" s="312" t="s">
        <v>1074</v>
      </c>
      <c r="H226" s="290" t="s">
        <v>1056</v>
      </c>
      <c r="I226" s="291" t="e">
        <f>VLOOKUP(A226,References!A:I,9,FALSE)</f>
        <v>#N/A</v>
      </c>
      <c r="J226" s="290" t="s">
        <v>234</v>
      </c>
      <c r="K226" s="327" t="e">
        <f t="shared" si="8"/>
        <v>#N/A</v>
      </c>
      <c r="L226" s="362">
        <v>525</v>
      </c>
      <c r="M226" s="360"/>
      <c r="N226" s="290">
        <v>1.4</v>
      </c>
    </row>
    <row r="227" spans="1:14" x14ac:dyDescent="0.25">
      <c r="A227" s="290">
        <v>942</v>
      </c>
      <c r="B227" s="290">
        <v>8</v>
      </c>
      <c r="C227" s="290" t="s">
        <v>234</v>
      </c>
      <c r="D227" s="290"/>
      <c r="E227" s="290" t="e">
        <f>VLOOKUP(A227,References!$A$1:$E$3413,5,FALSE)</f>
        <v>#N/A</v>
      </c>
      <c r="F227" s="282" t="s">
        <v>999</v>
      </c>
      <c r="G227" s="312" t="s">
        <v>1074</v>
      </c>
      <c r="H227" s="290" t="s">
        <v>1056</v>
      </c>
      <c r="I227" s="291" t="e">
        <f>VLOOKUP(A227,References!A:I,9,FALSE)</f>
        <v>#N/A</v>
      </c>
      <c r="J227" s="290" t="s">
        <v>234</v>
      </c>
      <c r="K227" s="327" t="e">
        <f t="shared" si="8"/>
        <v>#N/A</v>
      </c>
      <c r="L227" s="362">
        <v>625</v>
      </c>
      <c r="M227" s="360"/>
      <c r="N227" s="290">
        <v>1.4</v>
      </c>
    </row>
    <row r="228" spans="1:14" x14ac:dyDescent="0.25">
      <c r="A228" s="290">
        <v>943</v>
      </c>
      <c r="B228" s="290">
        <v>8</v>
      </c>
      <c r="C228" s="290" t="s">
        <v>234</v>
      </c>
      <c r="D228" s="290"/>
      <c r="E228" s="290" t="e">
        <f>VLOOKUP(A228,References!$A$1:$E$3413,5,FALSE)</f>
        <v>#N/A</v>
      </c>
      <c r="F228" s="282" t="s">
        <v>997</v>
      </c>
      <c r="G228" s="312" t="s">
        <v>1074</v>
      </c>
      <c r="H228" s="290" t="s">
        <v>1056</v>
      </c>
      <c r="I228" s="291" t="e">
        <f>VLOOKUP(A228,References!A:I,9,FALSE)</f>
        <v>#N/A</v>
      </c>
      <c r="J228" s="290" t="s">
        <v>234</v>
      </c>
      <c r="K228" s="327" t="e">
        <f t="shared" si="8"/>
        <v>#N/A</v>
      </c>
      <c r="L228" s="362">
        <v>725</v>
      </c>
      <c r="M228" s="360"/>
      <c r="N228" s="290">
        <v>1.4</v>
      </c>
    </row>
    <row r="229" spans="1:14" x14ac:dyDescent="0.25">
      <c r="A229" s="290">
        <v>944</v>
      </c>
      <c r="B229" s="290">
        <v>8</v>
      </c>
      <c r="C229" s="290" t="s">
        <v>234</v>
      </c>
      <c r="D229" s="290"/>
      <c r="E229" s="290" t="e">
        <f>VLOOKUP(A229,References!$A$1:$E$3413,5,FALSE)</f>
        <v>#N/A</v>
      </c>
      <c r="F229" s="322" t="s">
        <v>217</v>
      </c>
      <c r="G229" s="312" t="s">
        <v>1074</v>
      </c>
      <c r="H229" s="290" t="s">
        <v>1056</v>
      </c>
      <c r="I229" s="291" t="e">
        <f>VLOOKUP(A229,References!A:I,9,FALSE)</f>
        <v>#N/A</v>
      </c>
      <c r="J229" s="290" t="s">
        <v>234</v>
      </c>
      <c r="K229" s="327" t="e">
        <f t="shared" si="8"/>
        <v>#N/A</v>
      </c>
      <c r="L229" s="362">
        <v>825</v>
      </c>
      <c r="M229" s="360"/>
      <c r="N229" s="290">
        <v>1.4</v>
      </c>
    </row>
    <row r="230" spans="1:14" s="290" customFormat="1" x14ac:dyDescent="0.25">
      <c r="A230" s="290">
        <v>944.1</v>
      </c>
      <c r="B230" s="290">
        <v>8</v>
      </c>
      <c r="C230" s="290" t="s">
        <v>234</v>
      </c>
      <c r="E230" s="290" t="e">
        <f>VLOOKUP(A230,References!$A$1:$E$3413,5,FALSE)</f>
        <v>#N/A</v>
      </c>
      <c r="F230" s="322" t="s">
        <v>1119</v>
      </c>
      <c r="G230" s="312" t="s">
        <v>1074</v>
      </c>
      <c r="I230" s="291" t="e">
        <f>VLOOKUP(A230,References!A:I,9,FALSE)</f>
        <v>#N/A</v>
      </c>
      <c r="J230" s="290" t="str">
        <f>C230</f>
        <v>Maintenance Expenses</v>
      </c>
      <c r="K230" s="327" t="e">
        <f t="shared" si="8"/>
        <v>#N/A</v>
      </c>
      <c r="L230" s="362">
        <v>830</v>
      </c>
      <c r="M230" s="360"/>
      <c r="N230" s="290">
        <v>1.4</v>
      </c>
    </row>
    <row r="231" spans="1:14" x14ac:dyDescent="0.25">
      <c r="A231" s="290">
        <v>945</v>
      </c>
      <c r="B231" s="290">
        <v>8</v>
      </c>
      <c r="C231" s="290" t="s">
        <v>234</v>
      </c>
      <c r="D231" s="290"/>
      <c r="E231" s="290" t="e">
        <f>VLOOKUP(A231,References!$A$1:$E$3413,5,FALSE)</f>
        <v>#N/A</v>
      </c>
      <c r="F231" s="282" t="s">
        <v>220</v>
      </c>
      <c r="G231" s="312" t="s">
        <v>1074</v>
      </c>
      <c r="H231" s="290" t="s">
        <v>1056</v>
      </c>
      <c r="I231" s="291" t="e">
        <f>VLOOKUP(A231,References!A:I,9,FALSE)</f>
        <v>#N/A</v>
      </c>
      <c r="J231" s="290" t="s">
        <v>234</v>
      </c>
      <c r="K231" s="327" t="e">
        <f t="shared" si="8"/>
        <v>#N/A</v>
      </c>
      <c r="L231" s="362">
        <v>925</v>
      </c>
      <c r="M231" s="360"/>
      <c r="N231" s="290">
        <v>1.4</v>
      </c>
    </row>
    <row r="232" spans="1:14" x14ac:dyDescent="0.25">
      <c r="A232" s="290">
        <v>946</v>
      </c>
      <c r="B232" s="290">
        <v>8</v>
      </c>
      <c r="C232" s="290" t="s">
        <v>234</v>
      </c>
      <c r="D232" s="290"/>
      <c r="E232" s="290" t="e">
        <f>VLOOKUP(A232,References!$A$1:$E$3413,5,FALSE)</f>
        <v>#N/A</v>
      </c>
      <c r="F232" s="322" t="s">
        <v>218</v>
      </c>
      <c r="G232" s="312" t="s">
        <v>1074</v>
      </c>
      <c r="H232" s="290" t="s">
        <v>1056</v>
      </c>
      <c r="I232" s="291" t="e">
        <f>VLOOKUP(A232,References!A:I,9,FALSE)</f>
        <v>#N/A</v>
      </c>
      <c r="J232" s="290" t="s">
        <v>234</v>
      </c>
      <c r="K232" s="327" t="e">
        <f t="shared" si="8"/>
        <v>#N/A</v>
      </c>
      <c r="L232" s="362">
        <v>1025</v>
      </c>
      <c r="M232" s="360"/>
      <c r="N232" s="290">
        <v>1.4</v>
      </c>
    </row>
    <row r="233" spans="1:14" x14ac:dyDescent="0.25">
      <c r="A233" s="290">
        <v>947</v>
      </c>
      <c r="B233" s="290">
        <v>8</v>
      </c>
      <c r="C233" s="290" t="s">
        <v>234</v>
      </c>
      <c r="D233" s="290"/>
      <c r="E233" s="290" t="e">
        <f>VLOOKUP(A233,References!$A$1:$E$3413,5,FALSE)</f>
        <v>#N/A</v>
      </c>
      <c r="F233" s="322" t="s">
        <v>235</v>
      </c>
      <c r="G233" s="312" t="s">
        <v>1074</v>
      </c>
      <c r="H233" s="290" t="s">
        <v>1056</v>
      </c>
      <c r="I233" s="291" t="e">
        <f>VLOOKUP(A233,References!A:I,9,FALSE)</f>
        <v>#N/A</v>
      </c>
      <c r="J233" s="290" t="s">
        <v>234</v>
      </c>
      <c r="K233" s="327" t="e">
        <f t="shared" si="8"/>
        <v>#N/A</v>
      </c>
      <c r="L233" s="362">
        <v>11</v>
      </c>
      <c r="M233" s="360"/>
      <c r="N233" s="290">
        <v>1.4</v>
      </c>
    </row>
    <row r="234" spans="1:14" x14ac:dyDescent="0.25">
      <c r="A234" s="290">
        <v>950</v>
      </c>
      <c r="B234" s="290">
        <v>8</v>
      </c>
      <c r="C234" s="290" t="s">
        <v>1000</v>
      </c>
      <c r="D234" s="290"/>
      <c r="E234" s="290" t="e">
        <f>VLOOKUP(A234,References!$A$1:$E$3413,5,FALSE)</f>
        <v>#N/A</v>
      </c>
      <c r="F234" s="282" t="s">
        <v>224</v>
      </c>
      <c r="G234" s="312" t="s">
        <v>1074</v>
      </c>
      <c r="H234" s="290" t="s">
        <v>1056</v>
      </c>
      <c r="I234" s="291" t="e">
        <f>VLOOKUP(A234,References!A:I,9,FALSE)</f>
        <v>#N/A</v>
      </c>
      <c r="J234" s="290" t="s">
        <v>1000</v>
      </c>
      <c r="K234" s="327" t="e">
        <f t="shared" si="8"/>
        <v>#N/A</v>
      </c>
      <c r="L234" s="362">
        <v>175</v>
      </c>
      <c r="M234" s="360"/>
      <c r="N234" s="290">
        <v>1.4</v>
      </c>
    </row>
    <row r="235" spans="1:14" x14ac:dyDescent="0.25">
      <c r="A235" s="290">
        <v>951</v>
      </c>
      <c r="B235" s="290">
        <v>8</v>
      </c>
      <c r="C235" s="290" t="s">
        <v>1000</v>
      </c>
      <c r="D235" s="290"/>
      <c r="E235" s="290" t="e">
        <f>VLOOKUP(A235,References!$A$1:$E$3413,5,FALSE)</f>
        <v>#N/A</v>
      </c>
      <c r="F235" s="322" t="s">
        <v>222</v>
      </c>
      <c r="G235" s="312" t="s">
        <v>1074</v>
      </c>
      <c r="H235" s="290" t="s">
        <v>1056</v>
      </c>
      <c r="I235" s="291" t="e">
        <f>VLOOKUP(A235,References!A:I,9,FALSE)</f>
        <v>#N/A</v>
      </c>
      <c r="J235" s="290" t="s">
        <v>1000</v>
      </c>
      <c r="K235" s="327" t="e">
        <f t="shared" si="8"/>
        <v>#N/A</v>
      </c>
      <c r="L235" s="362">
        <v>275</v>
      </c>
      <c r="M235" s="360"/>
      <c r="N235" s="290">
        <v>1.4</v>
      </c>
    </row>
    <row r="236" spans="1:14" x14ac:dyDescent="0.25">
      <c r="A236" s="290">
        <v>952</v>
      </c>
      <c r="B236" s="290">
        <v>8</v>
      </c>
      <c r="C236" s="290" t="s">
        <v>1000</v>
      </c>
      <c r="D236" s="290"/>
      <c r="E236" s="290" t="e">
        <f>VLOOKUP(A236,References!$A$1:$E$3413,5,FALSE)</f>
        <v>#N/A</v>
      </c>
      <c r="F236" s="322" t="s">
        <v>236</v>
      </c>
      <c r="G236" s="312" t="s">
        <v>1074</v>
      </c>
      <c r="H236" s="290" t="s">
        <v>1056</v>
      </c>
      <c r="I236" s="291" t="e">
        <f>VLOOKUP(A236,References!A:I,9,FALSE)</f>
        <v>#N/A</v>
      </c>
      <c r="J236" s="290" t="s">
        <v>1000</v>
      </c>
      <c r="K236" s="327" t="e">
        <f t="shared" si="8"/>
        <v>#N/A</v>
      </c>
      <c r="L236" s="362">
        <v>11</v>
      </c>
      <c r="M236" s="360"/>
      <c r="N236" s="290">
        <v>1.4</v>
      </c>
    </row>
    <row r="237" spans="1:14" x14ac:dyDescent="0.25">
      <c r="A237" s="290">
        <v>953</v>
      </c>
      <c r="B237" s="290">
        <v>8</v>
      </c>
      <c r="C237" s="290" t="s">
        <v>1000</v>
      </c>
      <c r="D237" s="290"/>
      <c r="E237" s="290" t="e">
        <f>VLOOKUP(A237,References!$A$1:$E$3413,5,FALSE)</f>
        <v>#N/A</v>
      </c>
      <c r="F237" s="281" t="s">
        <v>1001</v>
      </c>
      <c r="G237" s="312" t="s">
        <v>1074</v>
      </c>
      <c r="H237" s="290" t="s">
        <v>1056</v>
      </c>
      <c r="I237" s="291" t="e">
        <f>VLOOKUP(A237,References!A:I,9,FALSE)</f>
        <v>#N/A</v>
      </c>
      <c r="J237" s="290" t="s">
        <v>1000</v>
      </c>
      <c r="K237" s="327" t="e">
        <f t="shared" si="8"/>
        <v>#N/A</v>
      </c>
      <c r="L237" s="362">
        <v>475</v>
      </c>
      <c r="M237" s="360"/>
      <c r="N237" s="290">
        <v>1.4</v>
      </c>
    </row>
    <row r="238" spans="1:14" x14ac:dyDescent="0.25">
      <c r="A238" s="290">
        <v>954</v>
      </c>
      <c r="B238" s="290">
        <v>8</v>
      </c>
      <c r="C238" s="290" t="s">
        <v>1000</v>
      </c>
      <c r="D238" s="290"/>
      <c r="E238" s="290" t="e">
        <f>VLOOKUP(A238,References!$A$1:$E$3413,5,FALSE)</f>
        <v>#N/A</v>
      </c>
      <c r="F238" s="282" t="s">
        <v>1002</v>
      </c>
      <c r="G238" s="312" t="s">
        <v>1074</v>
      </c>
      <c r="H238" s="290" t="s">
        <v>1056</v>
      </c>
      <c r="I238" s="291" t="e">
        <f>VLOOKUP(A238,References!A:I,9,FALSE)</f>
        <v>#N/A</v>
      </c>
      <c r="J238" s="290" t="s">
        <v>1000</v>
      </c>
      <c r="K238" s="327" t="e">
        <f t="shared" si="8"/>
        <v>#N/A</v>
      </c>
      <c r="L238" s="362">
        <v>575</v>
      </c>
      <c r="M238" s="360"/>
      <c r="N238" s="290">
        <v>1.4</v>
      </c>
    </row>
    <row r="239" spans="1:14" x14ac:dyDescent="0.25">
      <c r="A239" s="290">
        <v>1364</v>
      </c>
      <c r="B239" s="290">
        <v>10</v>
      </c>
      <c r="C239" s="290" t="s">
        <v>293</v>
      </c>
      <c r="D239" s="290"/>
      <c r="E239" s="290" t="e">
        <f>VLOOKUP(A239,References!$A$1:$E$3413,5,FALSE)</f>
        <v>#N/A</v>
      </c>
      <c r="F239" s="323" t="s">
        <v>623</v>
      </c>
      <c r="G239" s="312" t="s">
        <v>1074</v>
      </c>
      <c r="H239" s="290"/>
      <c r="I239" s="291" t="e">
        <f>VLOOKUP(A239,References!A:I,9,FALSE)</f>
        <v>#N/A</v>
      </c>
      <c r="J239" s="313" t="s">
        <v>938</v>
      </c>
      <c r="K239" s="327" t="e">
        <f t="shared" si="8"/>
        <v>#N/A</v>
      </c>
      <c r="L239" s="362">
        <v>4</v>
      </c>
      <c r="M239" s="360"/>
      <c r="N239" s="290">
        <v>1.3</v>
      </c>
    </row>
    <row r="240" spans="1:14" x14ac:dyDescent="0.25">
      <c r="A240" s="290">
        <v>1365</v>
      </c>
      <c r="B240" s="290">
        <v>10</v>
      </c>
      <c r="C240" s="290" t="s">
        <v>293</v>
      </c>
      <c r="D240" s="290"/>
      <c r="E240" s="290" t="e">
        <f>VLOOKUP(A240,References!$A$1:$E$3413,5,FALSE)</f>
        <v>#N/A</v>
      </c>
      <c r="F240" s="323" t="s">
        <v>898</v>
      </c>
      <c r="G240" s="312" t="s">
        <v>1074</v>
      </c>
      <c r="H240" s="290"/>
      <c r="I240" s="291" t="e">
        <f>VLOOKUP(A240,References!A:I,9,FALSE)</f>
        <v>#N/A</v>
      </c>
      <c r="J240" s="313" t="s">
        <v>938</v>
      </c>
      <c r="K240" s="327" t="e">
        <f t="shared" si="8"/>
        <v>#N/A</v>
      </c>
      <c r="L240" s="362">
        <v>4</v>
      </c>
      <c r="M240" s="360"/>
      <c r="N240" s="290">
        <v>1.3</v>
      </c>
    </row>
    <row r="241" spans="1:14" x14ac:dyDescent="0.25">
      <c r="A241" s="290">
        <v>1366</v>
      </c>
      <c r="B241" s="290">
        <v>10</v>
      </c>
      <c r="C241" s="290" t="s">
        <v>293</v>
      </c>
      <c r="D241" s="290"/>
      <c r="E241" s="290" t="e">
        <f>VLOOKUP(A241,References!$A$1:$E$3413,5,FALSE)</f>
        <v>#N/A</v>
      </c>
      <c r="F241" s="322" t="s">
        <v>87</v>
      </c>
      <c r="G241" s="312" t="s">
        <v>1074</v>
      </c>
      <c r="H241" s="290"/>
      <c r="I241" s="291" t="e">
        <f>VLOOKUP(A241,References!A:I,9,FALSE)</f>
        <v>#N/A</v>
      </c>
      <c r="J241" s="313" t="s">
        <v>938</v>
      </c>
      <c r="K241" s="327" t="e">
        <f t="shared" si="8"/>
        <v>#N/A</v>
      </c>
      <c r="L241" s="362">
        <v>4</v>
      </c>
      <c r="M241" s="360"/>
      <c r="N241" s="290">
        <v>1.3</v>
      </c>
    </row>
    <row r="242" spans="1:14" x14ac:dyDescent="0.25">
      <c r="A242" s="290">
        <v>1367</v>
      </c>
      <c r="B242" s="290">
        <v>10</v>
      </c>
      <c r="C242" s="290" t="s">
        <v>294</v>
      </c>
      <c r="D242" s="290"/>
      <c r="E242" s="290" t="e">
        <f>VLOOKUP(A242,References!$A$1:$E$3413,5,FALSE)</f>
        <v>#N/A</v>
      </c>
      <c r="F242" s="324" t="s">
        <v>900</v>
      </c>
      <c r="G242" s="312" t="s">
        <v>1074</v>
      </c>
      <c r="H242" s="290"/>
      <c r="I242" s="291" t="e">
        <f>VLOOKUP(A242,References!A:I,9,FALSE)</f>
        <v>#N/A</v>
      </c>
      <c r="J242" s="313" t="s">
        <v>938</v>
      </c>
      <c r="K242" s="327" t="e">
        <f t="shared" si="8"/>
        <v>#N/A</v>
      </c>
      <c r="L242" s="362">
        <v>4</v>
      </c>
      <c r="M242" s="360"/>
      <c r="N242" s="290">
        <v>1.3</v>
      </c>
    </row>
    <row r="243" spans="1:14" x14ac:dyDescent="0.25">
      <c r="A243" s="290">
        <v>1368</v>
      </c>
      <c r="B243" s="290">
        <v>10</v>
      </c>
      <c r="C243" s="290" t="s">
        <v>294</v>
      </c>
      <c r="D243" s="290"/>
      <c r="E243" s="290" t="e">
        <f>VLOOKUP(A243,References!$A$1:$E$3413,5,FALSE)</f>
        <v>#N/A</v>
      </c>
      <c r="F243" s="324" t="s">
        <v>1071</v>
      </c>
      <c r="G243" s="312" t="s">
        <v>1074</v>
      </c>
      <c r="H243" s="290"/>
      <c r="I243" s="291" t="e">
        <f>VLOOKUP(A243,References!A:I,9,FALSE)</f>
        <v>#N/A</v>
      </c>
      <c r="J243" s="313" t="s">
        <v>938</v>
      </c>
      <c r="K243" s="327" t="e">
        <f t="shared" si="8"/>
        <v>#N/A</v>
      </c>
      <c r="L243" s="362">
        <v>8</v>
      </c>
      <c r="M243" s="360"/>
      <c r="N243" s="290">
        <v>1.3</v>
      </c>
    </row>
    <row r="244" spans="1:14" x14ac:dyDescent="0.25">
      <c r="A244" s="290">
        <v>1369</v>
      </c>
      <c r="B244" s="290">
        <v>10</v>
      </c>
      <c r="C244" s="290" t="s">
        <v>294</v>
      </c>
      <c r="D244" s="290"/>
      <c r="E244" s="290" t="e">
        <f>VLOOKUP(A244,References!$A$1:$E$3413,5,FALSE)</f>
        <v>#N/A</v>
      </c>
      <c r="F244" s="324" t="s">
        <v>1005</v>
      </c>
      <c r="G244" s="312" t="s">
        <v>1074</v>
      </c>
      <c r="H244" s="290"/>
      <c r="I244" s="291" t="e">
        <f>VLOOKUP(A244,References!A:I,9,FALSE)</f>
        <v>#N/A</v>
      </c>
      <c r="J244" s="313" t="s">
        <v>938</v>
      </c>
      <c r="K244" s="327" t="e">
        <f t="shared" si="8"/>
        <v>#N/A</v>
      </c>
      <c r="L244" s="362">
        <v>4</v>
      </c>
      <c r="M244" s="360"/>
      <c r="N244" s="290">
        <v>1.3</v>
      </c>
    </row>
    <row r="245" spans="1:14" x14ac:dyDescent="0.25">
      <c r="A245" s="290">
        <v>1370</v>
      </c>
      <c r="B245" s="290">
        <v>10</v>
      </c>
      <c r="C245" s="290" t="s">
        <v>294</v>
      </c>
      <c r="D245" s="290"/>
      <c r="E245" s="290" t="e">
        <f>VLOOKUP(A245,References!$A$1:$E$3413,5,FALSE)</f>
        <v>#N/A</v>
      </c>
      <c r="F245" s="324" t="s">
        <v>1006</v>
      </c>
      <c r="G245" s="312" t="s">
        <v>1074</v>
      </c>
      <c r="H245" s="290"/>
      <c r="I245" s="291" t="e">
        <f>VLOOKUP(A245,References!A:I,9,FALSE)</f>
        <v>#N/A</v>
      </c>
      <c r="J245" s="313" t="s">
        <v>938</v>
      </c>
      <c r="K245" s="327" t="e">
        <f t="shared" si="8"/>
        <v>#N/A</v>
      </c>
      <c r="L245" s="362">
        <v>4</v>
      </c>
      <c r="M245" s="360"/>
      <c r="N245" s="290">
        <v>1.3</v>
      </c>
    </row>
    <row r="246" spans="1:14" x14ac:dyDescent="0.25">
      <c r="A246" s="290">
        <v>1371</v>
      </c>
      <c r="B246" s="290">
        <v>10</v>
      </c>
      <c r="C246" s="290" t="s">
        <v>294</v>
      </c>
      <c r="D246" s="290"/>
      <c r="E246" s="290" t="e">
        <f>VLOOKUP(A246,References!$A$1:$E$3413,5,FALSE)</f>
        <v>#N/A</v>
      </c>
      <c r="F246" s="282" t="s">
        <v>87</v>
      </c>
      <c r="G246" s="312" t="s">
        <v>1074</v>
      </c>
      <c r="H246" s="290"/>
      <c r="I246" s="291" t="e">
        <f>VLOOKUP(A246,References!A:I,9,FALSE)</f>
        <v>#N/A</v>
      </c>
      <c r="J246" s="313" t="s">
        <v>938</v>
      </c>
      <c r="K246" s="327" t="e">
        <f t="shared" si="8"/>
        <v>#N/A</v>
      </c>
      <c r="L246" s="362">
        <v>4</v>
      </c>
      <c r="M246" s="360"/>
      <c r="N246" s="290">
        <v>1.3</v>
      </c>
    </row>
    <row r="247" spans="1:14" x14ac:dyDescent="0.25">
      <c r="A247" s="290">
        <v>1372</v>
      </c>
      <c r="B247" s="290">
        <v>10</v>
      </c>
      <c r="C247" s="290" t="s">
        <v>296</v>
      </c>
      <c r="D247" s="290"/>
      <c r="E247" s="290" t="e">
        <f>VLOOKUP(A247,References!$A$1:$E$3413,5,FALSE)</f>
        <v>#N/A</v>
      </c>
      <c r="F247" s="324" t="s">
        <v>26</v>
      </c>
      <c r="G247" s="312" t="s">
        <v>1074</v>
      </c>
      <c r="H247" s="290"/>
      <c r="I247" s="291" t="e">
        <f>VLOOKUP(A247,References!A:I,9,FALSE)</f>
        <v>#N/A</v>
      </c>
      <c r="J247" s="313" t="s">
        <v>938</v>
      </c>
      <c r="K247" s="327" t="e">
        <f t="shared" si="8"/>
        <v>#N/A</v>
      </c>
      <c r="L247" s="362">
        <v>4</v>
      </c>
      <c r="M247" s="360"/>
      <c r="N247" s="290">
        <v>1.3</v>
      </c>
    </row>
    <row r="248" spans="1:14" x14ac:dyDescent="0.25">
      <c r="A248" s="290">
        <v>1373</v>
      </c>
      <c r="B248" s="290">
        <v>10</v>
      </c>
      <c r="C248" s="290" t="s">
        <v>296</v>
      </c>
      <c r="D248" s="290"/>
      <c r="E248" s="290" t="e">
        <f>VLOOKUP(A248,References!$A$1:$E$3413,5,FALSE)</f>
        <v>#N/A</v>
      </c>
      <c r="F248" s="323" t="s">
        <v>28</v>
      </c>
      <c r="G248" s="312" t="s">
        <v>1074</v>
      </c>
      <c r="H248" s="290"/>
      <c r="I248" s="291" t="e">
        <f>VLOOKUP(A248,References!A:I,9,FALSE)</f>
        <v>#N/A</v>
      </c>
      <c r="J248" s="313" t="s">
        <v>938</v>
      </c>
      <c r="K248" s="327" t="e">
        <f t="shared" si="8"/>
        <v>#N/A</v>
      </c>
      <c r="L248" s="362">
        <v>4</v>
      </c>
      <c r="M248" s="360"/>
      <c r="N248" s="290">
        <v>1.3</v>
      </c>
    </row>
    <row r="249" spans="1:14" x14ac:dyDescent="0.25">
      <c r="A249" s="290">
        <v>1374</v>
      </c>
      <c r="B249" s="290">
        <v>10</v>
      </c>
      <c r="C249" s="290" t="s">
        <v>296</v>
      </c>
      <c r="D249" s="290"/>
      <c r="E249" s="290" t="e">
        <f>VLOOKUP(A249,References!$A$1:$E$3413,5,FALSE)</f>
        <v>#N/A</v>
      </c>
      <c r="F249" s="324" t="s">
        <v>1007</v>
      </c>
      <c r="G249" s="312" t="s">
        <v>1074</v>
      </c>
      <c r="H249" s="290"/>
      <c r="I249" s="291" t="e">
        <f>VLOOKUP(A249,References!A:I,9,FALSE)</f>
        <v>#N/A</v>
      </c>
      <c r="J249" s="313" t="s">
        <v>938</v>
      </c>
      <c r="K249" s="327" t="e">
        <f t="shared" si="8"/>
        <v>#N/A</v>
      </c>
      <c r="L249" s="362">
        <v>4</v>
      </c>
      <c r="M249" s="360"/>
      <c r="N249" s="290">
        <v>1.3</v>
      </c>
    </row>
    <row r="250" spans="1:14" x14ac:dyDescent="0.25">
      <c r="A250" s="290">
        <v>1375</v>
      </c>
      <c r="B250" s="290">
        <v>10</v>
      </c>
      <c r="C250" s="290" t="s">
        <v>296</v>
      </c>
      <c r="D250" s="290"/>
      <c r="E250" s="290" t="e">
        <f>VLOOKUP(A250,References!$A$1:$E$3413,5,FALSE)</f>
        <v>#N/A</v>
      </c>
      <c r="F250" s="323" t="s">
        <v>550</v>
      </c>
      <c r="G250" s="312" t="s">
        <v>1074</v>
      </c>
      <c r="H250" s="290"/>
      <c r="I250" s="291" t="e">
        <f>VLOOKUP(A250,References!A:I,9,FALSE)</f>
        <v>#N/A</v>
      </c>
      <c r="J250" s="313" t="s">
        <v>938</v>
      </c>
      <c r="K250" s="327" t="e">
        <f t="shared" si="8"/>
        <v>#N/A</v>
      </c>
      <c r="L250" s="362">
        <v>4</v>
      </c>
      <c r="M250" s="360"/>
      <c r="N250" s="290">
        <v>1.3</v>
      </c>
    </row>
    <row r="251" spans="1:14" x14ac:dyDescent="0.25">
      <c r="A251" s="290">
        <v>1376</v>
      </c>
      <c r="B251" s="290">
        <v>10</v>
      </c>
      <c r="C251" s="290" t="s">
        <v>296</v>
      </c>
      <c r="D251" s="290"/>
      <c r="E251" s="290" t="e">
        <f>VLOOKUP(A251,References!$A$1:$E$3413,5,FALSE)</f>
        <v>#N/A</v>
      </c>
      <c r="F251" s="282" t="s">
        <v>1068</v>
      </c>
      <c r="G251" s="312" t="s">
        <v>1074</v>
      </c>
      <c r="H251" s="290"/>
      <c r="I251" s="291" t="e">
        <f>VLOOKUP(A251,References!A:I,9,FALSE)</f>
        <v>#N/A</v>
      </c>
      <c r="J251" s="313" t="s">
        <v>938</v>
      </c>
      <c r="K251" s="327" t="e">
        <f t="shared" si="8"/>
        <v>#N/A</v>
      </c>
      <c r="L251" s="362">
        <v>8</v>
      </c>
      <c r="M251" s="360"/>
      <c r="N251" s="290">
        <v>1.3</v>
      </c>
    </row>
    <row r="252" spans="1:14" x14ac:dyDescent="0.25">
      <c r="A252" s="290">
        <v>1377</v>
      </c>
      <c r="B252" s="290">
        <v>10</v>
      </c>
      <c r="C252" s="290" t="s">
        <v>296</v>
      </c>
      <c r="D252" s="290"/>
      <c r="E252" s="290" t="e">
        <f>VLOOKUP(A252,References!$A$1:$E$3413,5,FALSE)</f>
        <v>#N/A</v>
      </c>
      <c r="F252" s="324" t="s">
        <v>1069</v>
      </c>
      <c r="G252" s="312" t="s">
        <v>1074</v>
      </c>
      <c r="H252" s="290"/>
      <c r="I252" s="291" t="e">
        <f>VLOOKUP(A252,References!A:I,9,FALSE)</f>
        <v>#N/A</v>
      </c>
      <c r="J252" s="313" t="s">
        <v>938</v>
      </c>
      <c r="K252" s="327" t="e">
        <f t="shared" si="8"/>
        <v>#N/A</v>
      </c>
      <c r="L252" s="362">
        <v>8</v>
      </c>
      <c r="M252" s="360"/>
      <c r="N252" s="290">
        <v>1.3</v>
      </c>
    </row>
    <row r="253" spans="1:14" x14ac:dyDescent="0.25">
      <c r="A253" s="290">
        <v>1378</v>
      </c>
      <c r="B253" s="290">
        <v>10</v>
      </c>
      <c r="C253" s="290" t="s">
        <v>296</v>
      </c>
      <c r="D253" s="290"/>
      <c r="E253" s="290" t="e">
        <f>VLOOKUP(A253,References!$A$1:$E$3413,5,FALSE)</f>
        <v>#N/A</v>
      </c>
      <c r="F253" s="324" t="s">
        <v>901</v>
      </c>
      <c r="G253" s="312" t="s">
        <v>1074</v>
      </c>
      <c r="H253" s="290"/>
      <c r="I253" s="291" t="e">
        <f>VLOOKUP(A253,References!A:I,9,FALSE)</f>
        <v>#N/A</v>
      </c>
      <c r="J253" s="313" t="s">
        <v>938</v>
      </c>
      <c r="K253" s="327" t="e">
        <f t="shared" si="8"/>
        <v>#N/A</v>
      </c>
      <c r="L253" s="362">
        <v>4</v>
      </c>
      <c r="M253" s="360"/>
      <c r="N253" s="290">
        <v>1.3</v>
      </c>
    </row>
    <row r="254" spans="1:14" x14ac:dyDescent="0.25">
      <c r="A254" s="290">
        <v>1379</v>
      </c>
      <c r="B254" s="290">
        <v>10</v>
      </c>
      <c r="C254" s="290" t="s">
        <v>296</v>
      </c>
      <c r="D254" s="290"/>
      <c r="E254" s="290" t="e">
        <f>VLOOKUP(A254,References!$A$1:$E$3413,5,FALSE)</f>
        <v>#N/A</v>
      </c>
      <c r="F254" s="324" t="s">
        <v>902</v>
      </c>
      <c r="G254" s="312" t="s">
        <v>1074</v>
      </c>
      <c r="H254" s="290"/>
      <c r="I254" s="291" t="e">
        <f>VLOOKUP(A254,References!A:I,9,FALSE)</f>
        <v>#N/A</v>
      </c>
      <c r="J254" s="313" t="s">
        <v>938</v>
      </c>
      <c r="K254" s="327" t="e">
        <f t="shared" si="8"/>
        <v>#N/A</v>
      </c>
      <c r="L254" s="362">
        <v>4</v>
      </c>
      <c r="M254" s="360"/>
      <c r="N254" s="290">
        <v>1.3</v>
      </c>
    </row>
    <row r="255" spans="1:14" x14ac:dyDescent="0.25">
      <c r="A255" s="290">
        <v>1380</v>
      </c>
      <c r="B255" s="290">
        <v>10</v>
      </c>
      <c r="C255" s="290" t="s">
        <v>1016</v>
      </c>
      <c r="D255" s="290"/>
      <c r="E255" s="290" t="e">
        <f>VLOOKUP(A255,References!$A$1:$E$3413,5,FALSE)</f>
        <v>#N/A</v>
      </c>
      <c r="F255" s="325" t="s">
        <v>1014</v>
      </c>
      <c r="G255" s="312" t="s">
        <v>1074</v>
      </c>
      <c r="H255" s="290"/>
      <c r="I255" s="291" t="e">
        <f>VLOOKUP(A255,References!A:I,9,FALSE)</f>
        <v>#N/A</v>
      </c>
      <c r="J255" s="313" t="s">
        <v>938</v>
      </c>
      <c r="K255" s="327" t="e">
        <f t="shared" si="8"/>
        <v>#N/A</v>
      </c>
      <c r="L255" s="362">
        <v>4</v>
      </c>
      <c r="M255" s="360"/>
      <c r="N255" s="290">
        <v>1.3</v>
      </c>
    </row>
    <row r="256" spans="1:14" x14ac:dyDescent="0.25">
      <c r="A256" s="290">
        <v>1381</v>
      </c>
      <c r="B256" s="290">
        <v>10</v>
      </c>
      <c r="C256" s="290" t="s">
        <v>1016</v>
      </c>
      <c r="D256" s="290"/>
      <c r="E256" s="290" t="e">
        <f>VLOOKUP(A256,References!$A$1:$E$3413,5,FALSE)</f>
        <v>#N/A</v>
      </c>
      <c r="F256" s="324" t="s">
        <v>1008</v>
      </c>
      <c r="G256" s="312" t="s">
        <v>1074</v>
      </c>
      <c r="H256" s="290"/>
      <c r="I256" s="291" t="e">
        <f>VLOOKUP(A256,References!A:I,9,FALSE)</f>
        <v>#N/A</v>
      </c>
      <c r="J256" s="313" t="s">
        <v>938</v>
      </c>
      <c r="K256" s="327" t="e">
        <f t="shared" si="8"/>
        <v>#N/A</v>
      </c>
      <c r="L256" s="362">
        <v>4</v>
      </c>
      <c r="M256" s="360"/>
      <c r="N256" s="290">
        <v>1.3</v>
      </c>
    </row>
    <row r="257" spans="1:14" x14ac:dyDescent="0.25">
      <c r="A257" s="290">
        <v>1382</v>
      </c>
      <c r="B257" s="290">
        <v>10</v>
      </c>
      <c r="C257" s="290" t="s">
        <v>1016</v>
      </c>
      <c r="D257" s="290"/>
      <c r="E257" s="290" t="e">
        <f>VLOOKUP(A257,References!$A$1:$E$3413,5,FALSE)</f>
        <v>#N/A</v>
      </c>
      <c r="F257" s="324" t="s">
        <v>1009</v>
      </c>
      <c r="G257" s="312" t="s">
        <v>1074</v>
      </c>
      <c r="H257" s="290"/>
      <c r="I257" s="291" t="e">
        <f>VLOOKUP(A257,References!A:I,9,FALSE)</f>
        <v>#N/A</v>
      </c>
      <c r="J257" s="313" t="s">
        <v>938</v>
      </c>
      <c r="K257" s="327" t="e">
        <f t="shared" si="8"/>
        <v>#N/A</v>
      </c>
      <c r="L257" s="362">
        <v>4</v>
      </c>
      <c r="M257" s="360"/>
      <c r="N257" s="290">
        <v>1.3</v>
      </c>
    </row>
    <row r="258" spans="1:14" x14ac:dyDescent="0.25">
      <c r="A258" s="290">
        <v>1383</v>
      </c>
      <c r="B258" s="290">
        <v>10</v>
      </c>
      <c r="C258" s="290" t="s">
        <v>1016</v>
      </c>
      <c r="D258" s="290"/>
      <c r="E258" s="290" t="e">
        <f>VLOOKUP(A258,References!$A$1:$E$3413,5,FALSE)</f>
        <v>#N/A</v>
      </c>
      <c r="F258" s="324" t="s">
        <v>1010</v>
      </c>
      <c r="G258" s="312" t="s">
        <v>1074</v>
      </c>
      <c r="H258" s="290"/>
      <c r="I258" s="291" t="e">
        <f>VLOOKUP(A258,References!A:I,9,FALSE)</f>
        <v>#N/A</v>
      </c>
      <c r="J258" s="313" t="s">
        <v>938</v>
      </c>
      <c r="K258" s="327" t="e">
        <f t="shared" si="8"/>
        <v>#N/A</v>
      </c>
      <c r="L258" s="362">
        <v>4</v>
      </c>
      <c r="M258" s="360"/>
      <c r="N258" s="290">
        <v>1.3</v>
      </c>
    </row>
    <row r="259" spans="1:14" x14ac:dyDescent="0.25">
      <c r="A259" s="290">
        <v>1384</v>
      </c>
      <c r="B259" s="290">
        <v>10</v>
      </c>
      <c r="C259" s="290" t="s">
        <v>1016</v>
      </c>
      <c r="D259" s="290"/>
      <c r="E259" s="290" t="e">
        <f>VLOOKUP(A259,References!$A$1:$E$3413,5,FALSE)</f>
        <v>#N/A</v>
      </c>
      <c r="F259" s="325" t="s">
        <v>1015</v>
      </c>
      <c r="G259" s="312" t="s">
        <v>1074</v>
      </c>
      <c r="H259" s="290"/>
      <c r="I259" s="291" t="e">
        <f>VLOOKUP(A259,References!A:I,9,FALSE)</f>
        <v>#N/A</v>
      </c>
      <c r="J259" s="313" t="s">
        <v>938</v>
      </c>
      <c r="K259" s="327" t="e">
        <f t="shared" si="8"/>
        <v>#N/A</v>
      </c>
      <c r="L259" s="362">
        <v>4</v>
      </c>
      <c r="M259" s="360"/>
      <c r="N259" s="290">
        <v>1.3</v>
      </c>
    </row>
    <row r="260" spans="1:14" x14ac:dyDescent="0.25">
      <c r="A260" s="290">
        <v>1385</v>
      </c>
      <c r="B260" s="290">
        <v>10</v>
      </c>
      <c r="C260" s="290" t="s">
        <v>1016</v>
      </c>
      <c r="D260" s="290"/>
      <c r="E260" s="290" t="e">
        <f>VLOOKUP(A260,References!$A$1:$E$3413,5,FALSE)</f>
        <v>#N/A</v>
      </c>
      <c r="F260" s="324" t="s">
        <v>1012</v>
      </c>
      <c r="G260" s="312" t="s">
        <v>1074</v>
      </c>
      <c r="H260" s="290"/>
      <c r="I260" s="291" t="e">
        <f>VLOOKUP(A260,References!A:I,9,FALSE)</f>
        <v>#N/A</v>
      </c>
      <c r="J260" s="313" t="s">
        <v>938</v>
      </c>
      <c r="K260" s="327" t="e">
        <f t="shared" si="8"/>
        <v>#N/A</v>
      </c>
      <c r="L260" s="362">
        <v>4</v>
      </c>
      <c r="M260" s="360"/>
      <c r="N260" s="290">
        <v>1.3</v>
      </c>
    </row>
    <row r="261" spans="1:14" x14ac:dyDescent="0.25">
      <c r="A261" s="290">
        <v>1386</v>
      </c>
      <c r="B261" s="290">
        <v>10</v>
      </c>
      <c r="C261" s="290" t="s">
        <v>1016</v>
      </c>
      <c r="D261" s="290"/>
      <c r="E261" s="290" t="e">
        <f>VLOOKUP(A261,References!$A$1:$E$3413,5,FALSE)</f>
        <v>#N/A</v>
      </c>
      <c r="F261" s="324" t="s">
        <v>1013</v>
      </c>
      <c r="G261" s="312" t="s">
        <v>1074</v>
      </c>
      <c r="H261" s="290"/>
      <c r="I261" s="291" t="e">
        <f>VLOOKUP(A261,References!A:I,9,FALSE)</f>
        <v>#N/A</v>
      </c>
      <c r="J261" s="313" t="s">
        <v>938</v>
      </c>
      <c r="K261" s="327" t="e">
        <f t="shared" ref="K261:K310" si="9">IF(E261=0,"",E261)</f>
        <v>#N/A</v>
      </c>
      <c r="L261" s="362">
        <v>4</v>
      </c>
      <c r="M261" s="360"/>
      <c r="N261" s="290">
        <v>1.3</v>
      </c>
    </row>
    <row r="262" spans="1:14" x14ac:dyDescent="0.25">
      <c r="A262" s="290">
        <v>1387</v>
      </c>
      <c r="B262" s="290">
        <v>10</v>
      </c>
      <c r="C262" s="290" t="s">
        <v>1016</v>
      </c>
      <c r="D262" s="290"/>
      <c r="E262" s="290" t="e">
        <f>VLOOKUP(A262,References!$A$1:$E$3413,5,FALSE)</f>
        <v>#N/A</v>
      </c>
      <c r="F262" s="324" t="s">
        <v>1011</v>
      </c>
      <c r="G262" s="312" t="s">
        <v>1074</v>
      </c>
      <c r="H262" s="290"/>
      <c r="I262" s="291" t="e">
        <f>VLOOKUP(A262,References!A:I,9,FALSE)</f>
        <v>#N/A</v>
      </c>
      <c r="J262" s="313" t="s">
        <v>938</v>
      </c>
      <c r="K262" s="327" t="e">
        <f t="shared" si="9"/>
        <v>#N/A</v>
      </c>
      <c r="L262" s="362">
        <v>4</v>
      </c>
      <c r="M262" s="360"/>
      <c r="N262" s="290">
        <v>1.3</v>
      </c>
    </row>
    <row r="263" spans="1:14" x14ac:dyDescent="0.25">
      <c r="A263" s="290">
        <v>1388</v>
      </c>
      <c r="B263" s="290">
        <v>10</v>
      </c>
      <c r="C263" s="290" t="s">
        <v>1016</v>
      </c>
      <c r="D263" s="290"/>
      <c r="E263" s="290" t="e">
        <f>VLOOKUP(A263,References!$A$1:$E$3413,5,FALSE)</f>
        <v>#N/A</v>
      </c>
      <c r="F263" s="322" t="s">
        <v>87</v>
      </c>
      <c r="G263" s="312" t="s">
        <v>1074</v>
      </c>
      <c r="H263" s="290"/>
      <c r="I263" s="291" t="e">
        <f>VLOOKUP(A263,References!A:I,9,FALSE)</f>
        <v>#N/A</v>
      </c>
      <c r="J263" s="313" t="s">
        <v>938</v>
      </c>
      <c r="K263" s="327" t="e">
        <f t="shared" si="9"/>
        <v>#N/A</v>
      </c>
      <c r="L263" s="362">
        <v>4</v>
      </c>
      <c r="M263" s="360"/>
      <c r="N263" s="290">
        <v>1.3</v>
      </c>
    </row>
    <row r="264" spans="1:14" x14ac:dyDescent="0.25">
      <c r="A264" s="290">
        <v>1389</v>
      </c>
      <c r="B264" s="290">
        <v>10</v>
      </c>
      <c r="C264" s="290" t="s">
        <v>274</v>
      </c>
      <c r="D264" s="290"/>
      <c r="E264" s="290" t="e">
        <f>VLOOKUP(A264,References!$A$1:$E$3413,5,FALSE)</f>
        <v>#N/A</v>
      </c>
      <c r="F264" s="324" t="s">
        <v>1017</v>
      </c>
      <c r="G264" s="312" t="s">
        <v>1074</v>
      </c>
      <c r="H264" s="290"/>
      <c r="I264" s="291" t="e">
        <f>VLOOKUP(A264,References!A:I,9,FALSE)</f>
        <v>#N/A</v>
      </c>
      <c r="J264" s="313" t="s">
        <v>938</v>
      </c>
      <c r="K264" s="327" t="e">
        <f t="shared" si="9"/>
        <v>#N/A</v>
      </c>
      <c r="L264" s="362">
        <v>4</v>
      </c>
      <c r="M264" s="360"/>
      <c r="N264" s="290">
        <v>1.3</v>
      </c>
    </row>
    <row r="265" spans="1:14" x14ac:dyDescent="0.25">
      <c r="A265" s="290">
        <v>1390</v>
      </c>
      <c r="B265" s="290">
        <v>10</v>
      </c>
      <c r="C265" s="290" t="s">
        <v>274</v>
      </c>
      <c r="D265" s="290"/>
      <c r="E265" s="290" t="e">
        <f>VLOOKUP(A265,References!$A$1:$E$3413,5,FALSE)</f>
        <v>#N/A</v>
      </c>
      <c r="F265" s="324" t="s">
        <v>1018</v>
      </c>
      <c r="G265" s="312" t="s">
        <v>1074</v>
      </c>
      <c r="H265" s="290"/>
      <c r="I265" s="291" t="e">
        <f>VLOOKUP(A265,References!A:I,9,FALSE)</f>
        <v>#N/A</v>
      </c>
      <c r="J265" s="313" t="s">
        <v>938</v>
      </c>
      <c r="K265" s="327" t="e">
        <f t="shared" si="9"/>
        <v>#N/A</v>
      </c>
      <c r="L265" s="362">
        <v>4</v>
      </c>
      <c r="M265" s="360"/>
      <c r="N265" s="290">
        <v>1.3</v>
      </c>
    </row>
    <row r="266" spans="1:14" x14ac:dyDescent="0.25">
      <c r="A266" s="290">
        <v>1391</v>
      </c>
      <c r="B266" s="290">
        <v>10</v>
      </c>
      <c r="C266" s="290" t="s">
        <v>274</v>
      </c>
      <c r="D266" s="290"/>
      <c r="E266" s="290" t="e">
        <f>VLOOKUP(A266,References!$A$1:$E$3413,5,FALSE)</f>
        <v>#N/A</v>
      </c>
      <c r="F266" s="324" t="s">
        <v>1019</v>
      </c>
      <c r="G266" s="312" t="s">
        <v>1074</v>
      </c>
      <c r="H266" s="290"/>
      <c r="I266" s="291" t="e">
        <f>VLOOKUP(A266,References!A:I,9,FALSE)</f>
        <v>#N/A</v>
      </c>
      <c r="J266" s="313" t="s">
        <v>938</v>
      </c>
      <c r="K266" s="327" t="e">
        <f t="shared" si="9"/>
        <v>#N/A</v>
      </c>
      <c r="L266" s="362">
        <v>4</v>
      </c>
      <c r="M266" s="360"/>
      <c r="N266" s="290">
        <v>1.3</v>
      </c>
    </row>
    <row r="267" spans="1:14" x14ac:dyDescent="0.25">
      <c r="A267" s="290">
        <v>1392</v>
      </c>
      <c r="B267" s="290">
        <v>10</v>
      </c>
      <c r="C267" s="290" t="s">
        <v>274</v>
      </c>
      <c r="D267" s="290"/>
      <c r="E267" s="290" t="e">
        <f>VLOOKUP(A267,References!$A$1:$E$3413,5,FALSE)</f>
        <v>#N/A</v>
      </c>
      <c r="F267" s="324" t="s">
        <v>1020</v>
      </c>
      <c r="G267" s="312" t="s">
        <v>1074</v>
      </c>
      <c r="H267" s="290"/>
      <c r="I267" s="291" t="e">
        <f>VLOOKUP(A267,References!A:I,9,FALSE)</f>
        <v>#N/A</v>
      </c>
      <c r="J267" s="313" t="s">
        <v>938</v>
      </c>
      <c r="K267" s="327" t="e">
        <f t="shared" si="9"/>
        <v>#N/A</v>
      </c>
      <c r="L267" s="362">
        <v>4</v>
      </c>
      <c r="M267" s="360"/>
      <c r="N267" s="290">
        <v>1.3</v>
      </c>
    </row>
    <row r="268" spans="1:14" x14ac:dyDescent="0.25">
      <c r="A268" s="290">
        <v>1393</v>
      </c>
      <c r="B268" s="290">
        <v>10</v>
      </c>
      <c r="C268" s="290" t="s">
        <v>274</v>
      </c>
      <c r="D268" s="290"/>
      <c r="E268" s="290" t="e">
        <f>VLOOKUP(A268,References!$A$1:$E$3413,5,FALSE)</f>
        <v>#N/A</v>
      </c>
      <c r="F268" s="324" t="s">
        <v>1021</v>
      </c>
      <c r="G268" s="312" t="s">
        <v>1074</v>
      </c>
      <c r="H268" s="290"/>
      <c r="I268" s="291" t="e">
        <f>VLOOKUP(A268,References!A:I,9,FALSE)</f>
        <v>#N/A</v>
      </c>
      <c r="J268" s="313" t="s">
        <v>938</v>
      </c>
      <c r="K268" s="327" t="e">
        <f t="shared" si="9"/>
        <v>#N/A</v>
      </c>
      <c r="L268" s="362">
        <v>4</v>
      </c>
      <c r="M268" s="360"/>
      <c r="N268" s="290">
        <v>1.3</v>
      </c>
    </row>
    <row r="269" spans="1:14" x14ac:dyDescent="0.25">
      <c r="A269" s="290">
        <v>1394</v>
      </c>
      <c r="B269" s="290">
        <v>10</v>
      </c>
      <c r="C269" s="290" t="s">
        <v>274</v>
      </c>
      <c r="D269" s="290"/>
      <c r="E269" s="290" t="e">
        <f>VLOOKUP(A269,References!$A$1:$E$3413,5,FALSE)</f>
        <v>#N/A</v>
      </c>
      <c r="F269" s="324" t="s">
        <v>1022</v>
      </c>
      <c r="G269" s="312" t="s">
        <v>1074</v>
      </c>
      <c r="H269" s="290"/>
      <c r="I269" s="291" t="e">
        <f>VLOOKUP(A269,References!A:I,9,FALSE)</f>
        <v>#N/A</v>
      </c>
      <c r="J269" s="313" t="s">
        <v>938</v>
      </c>
      <c r="K269" s="327" t="e">
        <f t="shared" si="9"/>
        <v>#N/A</v>
      </c>
      <c r="L269" s="362">
        <v>4</v>
      </c>
      <c r="M269" s="360"/>
      <c r="N269" s="290">
        <v>1.3</v>
      </c>
    </row>
    <row r="270" spans="1:14" x14ac:dyDescent="0.25">
      <c r="A270" s="290">
        <v>1395</v>
      </c>
      <c r="B270" s="290">
        <v>10</v>
      </c>
      <c r="C270" s="290" t="s">
        <v>274</v>
      </c>
      <c r="D270" s="290"/>
      <c r="E270" s="290" t="e">
        <f>VLOOKUP(A270,References!$A$1:$E$3413,5,FALSE)</f>
        <v>#N/A</v>
      </c>
      <c r="F270" s="324" t="s">
        <v>1023</v>
      </c>
      <c r="G270" s="312" t="s">
        <v>1074</v>
      </c>
      <c r="H270" s="290"/>
      <c r="I270" s="291" t="e">
        <f>VLOOKUP(A270,References!A:I,9,FALSE)</f>
        <v>#N/A</v>
      </c>
      <c r="J270" s="313" t="s">
        <v>938</v>
      </c>
      <c r="K270" s="327" t="e">
        <f t="shared" si="9"/>
        <v>#N/A</v>
      </c>
      <c r="L270" s="362">
        <v>4</v>
      </c>
      <c r="M270" s="360"/>
      <c r="N270" s="290">
        <v>1.3</v>
      </c>
    </row>
    <row r="271" spans="1:14" x14ac:dyDescent="0.25">
      <c r="A271" s="290">
        <v>1396</v>
      </c>
      <c r="B271" s="290">
        <v>10</v>
      </c>
      <c r="C271" s="290" t="s">
        <v>1030</v>
      </c>
      <c r="D271" s="290"/>
      <c r="E271" s="290" t="e">
        <f>VLOOKUP(A271,References!$A$1:$E$3413,5,FALSE)</f>
        <v>#N/A</v>
      </c>
      <c r="F271" s="324" t="s">
        <v>1024</v>
      </c>
      <c r="G271" s="312" t="s">
        <v>1074</v>
      </c>
      <c r="H271" s="290"/>
      <c r="I271" s="291" t="e">
        <f>VLOOKUP(A271,References!A:I,9,FALSE)</f>
        <v>#N/A</v>
      </c>
      <c r="J271" s="313" t="s">
        <v>938</v>
      </c>
      <c r="K271" s="327" t="e">
        <f t="shared" si="9"/>
        <v>#N/A</v>
      </c>
      <c r="L271" s="362">
        <v>4</v>
      </c>
      <c r="M271" s="360"/>
      <c r="N271" s="290">
        <v>1.3</v>
      </c>
    </row>
    <row r="272" spans="1:14" x14ac:dyDescent="0.25">
      <c r="A272" s="290">
        <v>1397</v>
      </c>
      <c r="B272" s="290">
        <v>10</v>
      </c>
      <c r="C272" s="290" t="s">
        <v>1030</v>
      </c>
      <c r="D272" s="290"/>
      <c r="E272" s="290" t="e">
        <f>VLOOKUP(A272,References!$A$1:$E$3413,5,FALSE)</f>
        <v>#N/A</v>
      </c>
      <c r="F272" s="324" t="s">
        <v>1025</v>
      </c>
      <c r="G272" s="312" t="s">
        <v>1074</v>
      </c>
      <c r="H272" s="290"/>
      <c r="I272" s="291" t="e">
        <f>VLOOKUP(A272,References!A:I,9,FALSE)</f>
        <v>#N/A</v>
      </c>
      <c r="J272" s="313" t="s">
        <v>938</v>
      </c>
      <c r="K272" s="327" t="e">
        <f t="shared" si="9"/>
        <v>#N/A</v>
      </c>
      <c r="L272" s="362">
        <v>4</v>
      </c>
      <c r="M272" s="360"/>
      <c r="N272" s="290">
        <v>1.3</v>
      </c>
    </row>
    <row r="273" spans="1:14" x14ac:dyDescent="0.25">
      <c r="A273" s="290">
        <v>1398</v>
      </c>
      <c r="B273" s="290">
        <v>10</v>
      </c>
      <c r="C273" s="290" t="s">
        <v>1030</v>
      </c>
      <c r="D273" s="290"/>
      <c r="E273" s="290" t="e">
        <f>VLOOKUP(A273,References!$A$1:$E$3413,5,FALSE)</f>
        <v>#N/A</v>
      </c>
      <c r="F273" s="324" t="s">
        <v>1026</v>
      </c>
      <c r="G273" s="312" t="s">
        <v>1074</v>
      </c>
      <c r="H273" s="290"/>
      <c r="I273" s="291" t="e">
        <f>VLOOKUP(A273,References!A:I,9,FALSE)</f>
        <v>#N/A</v>
      </c>
      <c r="J273" s="313" t="s">
        <v>938</v>
      </c>
      <c r="K273" s="327" t="e">
        <f t="shared" si="9"/>
        <v>#N/A</v>
      </c>
      <c r="L273" s="362">
        <v>4</v>
      </c>
      <c r="M273" s="360"/>
      <c r="N273" s="290">
        <v>1.3</v>
      </c>
    </row>
    <row r="274" spans="1:14" x14ac:dyDescent="0.25">
      <c r="A274" s="290">
        <v>1399</v>
      </c>
      <c r="B274" s="290">
        <v>10</v>
      </c>
      <c r="C274" s="290" t="s">
        <v>1030</v>
      </c>
      <c r="D274" s="290"/>
      <c r="E274" s="290" t="e">
        <f>VLOOKUP(A274,References!$A$1:$E$3413,5,FALSE)</f>
        <v>#N/A</v>
      </c>
      <c r="F274" s="324" t="s">
        <v>1027</v>
      </c>
      <c r="G274" s="312" t="s">
        <v>1074</v>
      </c>
      <c r="H274" s="290"/>
      <c r="I274" s="291" t="e">
        <f>VLOOKUP(A274,References!A:I,9,FALSE)</f>
        <v>#N/A</v>
      </c>
      <c r="J274" s="313" t="s">
        <v>938</v>
      </c>
      <c r="K274" s="327" t="e">
        <f t="shared" si="9"/>
        <v>#N/A</v>
      </c>
      <c r="L274" s="362">
        <v>8</v>
      </c>
      <c r="M274" s="360"/>
      <c r="N274" s="290">
        <v>1.3</v>
      </c>
    </row>
    <row r="275" spans="1:14" x14ac:dyDescent="0.25">
      <c r="A275" s="290">
        <v>1400</v>
      </c>
      <c r="B275" s="290">
        <v>10</v>
      </c>
      <c r="C275" s="290" t="s">
        <v>1030</v>
      </c>
      <c r="D275" s="290"/>
      <c r="E275" s="290" t="e">
        <f>VLOOKUP(A275,References!$A$1:$E$3413,5,FALSE)</f>
        <v>#N/A</v>
      </c>
      <c r="F275" s="324" t="s">
        <v>1028</v>
      </c>
      <c r="G275" s="312" t="s">
        <v>1074</v>
      </c>
      <c r="H275" s="290"/>
      <c r="I275" s="291" t="e">
        <f>VLOOKUP(A275,References!A:I,9,FALSE)</f>
        <v>#N/A</v>
      </c>
      <c r="J275" s="313" t="s">
        <v>938</v>
      </c>
      <c r="K275" s="327" t="e">
        <f t="shared" si="9"/>
        <v>#N/A</v>
      </c>
      <c r="L275" s="362">
        <v>4</v>
      </c>
      <c r="M275" s="360"/>
      <c r="N275" s="290">
        <v>1.3</v>
      </c>
    </row>
    <row r="276" spans="1:14" x14ac:dyDescent="0.25">
      <c r="A276" s="290">
        <v>1401</v>
      </c>
      <c r="B276" s="290">
        <v>10</v>
      </c>
      <c r="C276" s="290" t="s">
        <v>1030</v>
      </c>
      <c r="D276" s="290"/>
      <c r="E276" s="290" t="e">
        <f>VLOOKUP(A276,References!$A$1:$E$3413,5,FALSE)</f>
        <v>#N/A</v>
      </c>
      <c r="F276" s="324" t="s">
        <v>1029</v>
      </c>
      <c r="G276" s="312" t="s">
        <v>1074</v>
      </c>
      <c r="H276" s="290"/>
      <c r="I276" s="291" t="e">
        <f>VLOOKUP(A276,References!A:I,9,FALSE)</f>
        <v>#N/A</v>
      </c>
      <c r="J276" s="313" t="s">
        <v>938</v>
      </c>
      <c r="K276" s="327" t="e">
        <f t="shared" si="9"/>
        <v>#N/A</v>
      </c>
      <c r="L276" s="362">
        <v>4</v>
      </c>
      <c r="M276" s="360"/>
      <c r="N276" s="290">
        <v>1.3</v>
      </c>
    </row>
    <row r="277" spans="1:14" x14ac:dyDescent="0.25">
      <c r="A277" s="290">
        <v>1402</v>
      </c>
      <c r="B277" s="290">
        <v>10</v>
      </c>
      <c r="C277" s="290" t="s">
        <v>275</v>
      </c>
      <c r="D277" s="290"/>
      <c r="E277" s="290" t="e">
        <f>VLOOKUP(A277,References!$A$1:$E$3413,5,FALSE)</f>
        <v>#N/A</v>
      </c>
      <c r="F277" s="324" t="s">
        <v>1064</v>
      </c>
      <c r="G277" s="312" t="s">
        <v>1074</v>
      </c>
      <c r="H277" s="290"/>
      <c r="I277" s="291" t="e">
        <f>VLOOKUP(A277,References!A:I,9,FALSE)</f>
        <v>#N/A</v>
      </c>
      <c r="J277" s="313" t="s">
        <v>938</v>
      </c>
      <c r="K277" s="327" t="e">
        <f t="shared" si="9"/>
        <v>#N/A</v>
      </c>
      <c r="L277" s="362">
        <v>4</v>
      </c>
      <c r="M277" s="360"/>
      <c r="N277" s="290">
        <v>1.3</v>
      </c>
    </row>
    <row r="278" spans="1:14" x14ac:dyDescent="0.25">
      <c r="A278" s="290">
        <v>1403</v>
      </c>
      <c r="B278" s="290">
        <v>10</v>
      </c>
      <c r="C278" s="290" t="s">
        <v>275</v>
      </c>
      <c r="D278" s="290"/>
      <c r="E278" s="290" t="e">
        <f>VLOOKUP(A278,References!$A$1:$E$3413,5,FALSE)</f>
        <v>#N/A</v>
      </c>
      <c r="F278" s="324" t="s">
        <v>905</v>
      </c>
      <c r="G278" s="312" t="s">
        <v>1074</v>
      </c>
      <c r="H278" s="290"/>
      <c r="I278" s="291" t="e">
        <f>VLOOKUP(A278,References!A:I,9,FALSE)</f>
        <v>#N/A</v>
      </c>
      <c r="J278" s="313" t="s">
        <v>938</v>
      </c>
      <c r="K278" s="327" t="e">
        <f t="shared" si="9"/>
        <v>#N/A</v>
      </c>
      <c r="L278" s="362">
        <v>4</v>
      </c>
      <c r="M278" s="360"/>
      <c r="N278" s="290">
        <v>1.3</v>
      </c>
    </row>
    <row r="279" spans="1:14" x14ac:dyDescent="0.25">
      <c r="A279" s="290">
        <v>1404</v>
      </c>
      <c r="B279" s="290">
        <v>10</v>
      </c>
      <c r="C279" s="290" t="s">
        <v>275</v>
      </c>
      <c r="D279" s="290"/>
      <c r="E279" s="290" t="e">
        <f>VLOOKUP(A279,References!$A$1:$E$3413,5,FALSE)</f>
        <v>#N/A</v>
      </c>
      <c r="F279" s="324" t="s">
        <v>1031</v>
      </c>
      <c r="G279" s="312" t="s">
        <v>1074</v>
      </c>
      <c r="H279" s="290"/>
      <c r="I279" s="291" t="e">
        <f>VLOOKUP(A279,References!A:I,9,FALSE)</f>
        <v>#N/A</v>
      </c>
      <c r="J279" s="313" t="s">
        <v>938</v>
      </c>
      <c r="K279" s="327" t="e">
        <f t="shared" si="9"/>
        <v>#N/A</v>
      </c>
      <c r="L279" s="362">
        <v>4</v>
      </c>
      <c r="M279" s="360"/>
      <c r="N279" s="290">
        <v>1.3</v>
      </c>
    </row>
    <row r="280" spans="1:14" x14ac:dyDescent="0.25">
      <c r="A280" s="290">
        <v>1405</v>
      </c>
      <c r="B280" s="290">
        <v>10</v>
      </c>
      <c r="C280" s="290" t="s">
        <v>275</v>
      </c>
      <c r="D280" s="290"/>
      <c r="E280" s="290" t="e">
        <f>VLOOKUP(A280,References!$A$1:$E$3413,5,FALSE)</f>
        <v>#N/A</v>
      </c>
      <c r="F280" s="324" t="s">
        <v>1032</v>
      </c>
      <c r="G280" s="312" t="s">
        <v>1074</v>
      </c>
      <c r="H280" s="290"/>
      <c r="I280" s="291" t="e">
        <f>VLOOKUP(A280,References!A:I,9,FALSE)</f>
        <v>#N/A</v>
      </c>
      <c r="J280" s="313" t="s">
        <v>938</v>
      </c>
      <c r="K280" s="327" t="e">
        <f t="shared" si="9"/>
        <v>#N/A</v>
      </c>
      <c r="L280" s="362">
        <v>4</v>
      </c>
      <c r="M280" s="360"/>
      <c r="N280" s="290">
        <v>1.3</v>
      </c>
    </row>
    <row r="281" spans="1:14" x14ac:dyDescent="0.25">
      <c r="A281" s="290">
        <v>1406</v>
      </c>
      <c r="B281" s="290">
        <v>10</v>
      </c>
      <c r="C281" s="290" t="s">
        <v>275</v>
      </c>
      <c r="D281" s="290"/>
      <c r="E281" s="290" t="e">
        <f>VLOOKUP(A281,References!$A$1:$E$3413,5,FALSE)</f>
        <v>#N/A</v>
      </c>
      <c r="F281" s="324" t="s">
        <v>1033</v>
      </c>
      <c r="G281" s="312" t="s">
        <v>1074</v>
      </c>
      <c r="H281" s="290"/>
      <c r="I281" s="291" t="e">
        <f>VLOOKUP(A281,References!A:I,9,FALSE)</f>
        <v>#N/A</v>
      </c>
      <c r="J281" s="313" t="s">
        <v>938</v>
      </c>
      <c r="K281" s="327" t="e">
        <f t="shared" si="9"/>
        <v>#N/A</v>
      </c>
      <c r="L281" s="362">
        <v>4</v>
      </c>
      <c r="M281" s="360"/>
      <c r="N281" s="290">
        <v>1.3</v>
      </c>
    </row>
    <row r="282" spans="1:14" x14ac:dyDescent="0.25">
      <c r="A282" s="290">
        <v>1407</v>
      </c>
      <c r="B282" s="290">
        <v>10</v>
      </c>
      <c r="C282" s="290" t="s">
        <v>275</v>
      </c>
      <c r="D282" s="290"/>
      <c r="E282" s="290" t="e">
        <f>VLOOKUP(A282,References!$A$1:$E$3413,5,FALSE)</f>
        <v>#N/A</v>
      </c>
      <c r="F282" s="324" t="s">
        <v>1034</v>
      </c>
      <c r="G282" s="312" t="s">
        <v>1074</v>
      </c>
      <c r="H282" s="290"/>
      <c r="I282" s="291" t="e">
        <f>VLOOKUP(A282,References!A:I,9,FALSE)</f>
        <v>#N/A</v>
      </c>
      <c r="J282" s="313" t="s">
        <v>938</v>
      </c>
      <c r="K282" s="327" t="e">
        <f t="shared" si="9"/>
        <v>#N/A</v>
      </c>
      <c r="L282" s="362">
        <v>4</v>
      </c>
      <c r="M282" s="360"/>
      <c r="N282" s="290">
        <v>1.3</v>
      </c>
    </row>
    <row r="283" spans="1:14" x14ac:dyDescent="0.25">
      <c r="A283" s="290">
        <v>1408</v>
      </c>
      <c r="B283" s="290">
        <v>10</v>
      </c>
      <c r="C283" s="290" t="s">
        <v>275</v>
      </c>
      <c r="D283" s="290"/>
      <c r="E283" s="290" t="e">
        <f>VLOOKUP(A283,References!$A$1:$E$3413,5,FALSE)</f>
        <v>#N/A</v>
      </c>
      <c r="F283" s="324" t="s">
        <v>1035</v>
      </c>
      <c r="G283" s="312" t="s">
        <v>1074</v>
      </c>
      <c r="H283" s="290"/>
      <c r="I283" s="291" t="e">
        <f>VLOOKUP(A283,References!A:I,9,FALSE)</f>
        <v>#N/A</v>
      </c>
      <c r="J283" s="313" t="s">
        <v>938</v>
      </c>
      <c r="K283" s="327" t="e">
        <f t="shared" si="9"/>
        <v>#N/A</v>
      </c>
      <c r="L283" s="362">
        <v>4</v>
      </c>
      <c r="M283" s="360"/>
      <c r="N283" s="290">
        <v>1.3</v>
      </c>
    </row>
    <row r="284" spans="1:14" x14ac:dyDescent="0.25">
      <c r="A284" s="290">
        <v>1409</v>
      </c>
      <c r="B284" s="290">
        <v>10</v>
      </c>
      <c r="C284" s="290" t="s">
        <v>275</v>
      </c>
      <c r="D284" s="290"/>
      <c r="E284" s="290" t="e">
        <f>VLOOKUP(A284,References!$A$1:$E$3413,5,FALSE)</f>
        <v>#N/A</v>
      </c>
      <c r="F284" s="324" t="s">
        <v>1036</v>
      </c>
      <c r="G284" s="312" t="s">
        <v>1074</v>
      </c>
      <c r="H284" s="290"/>
      <c r="I284" s="291" t="e">
        <f>VLOOKUP(A284,References!A:I,9,FALSE)</f>
        <v>#N/A</v>
      </c>
      <c r="J284" s="313" t="s">
        <v>938</v>
      </c>
      <c r="K284" s="327" t="e">
        <f t="shared" si="9"/>
        <v>#N/A</v>
      </c>
      <c r="L284" s="362">
        <v>4</v>
      </c>
      <c r="M284" s="360"/>
      <c r="N284" s="290">
        <v>1.3</v>
      </c>
    </row>
    <row r="285" spans="1:14" x14ac:dyDescent="0.25">
      <c r="A285" s="290">
        <v>1410</v>
      </c>
      <c r="B285" s="290">
        <v>10</v>
      </c>
      <c r="C285" s="290" t="s">
        <v>275</v>
      </c>
      <c r="D285" s="290"/>
      <c r="E285" s="290" t="e">
        <f>VLOOKUP(A285,References!$A$1:$E$3413,5,FALSE)</f>
        <v>#N/A</v>
      </c>
      <c r="F285" s="324" t="s">
        <v>1037</v>
      </c>
      <c r="G285" s="312" t="s">
        <v>1074</v>
      </c>
      <c r="H285" s="290"/>
      <c r="I285" s="291" t="e">
        <f>VLOOKUP(A285,References!A:I,9,FALSE)</f>
        <v>#N/A</v>
      </c>
      <c r="J285" s="313" t="s">
        <v>938</v>
      </c>
      <c r="K285" s="327" t="e">
        <f t="shared" si="9"/>
        <v>#N/A</v>
      </c>
      <c r="L285" s="362">
        <v>4</v>
      </c>
      <c r="M285" s="360"/>
      <c r="N285" s="290">
        <v>1.3</v>
      </c>
    </row>
    <row r="286" spans="1:14" x14ac:dyDescent="0.25">
      <c r="A286" s="290">
        <v>1411</v>
      </c>
      <c r="B286" s="290">
        <v>10</v>
      </c>
      <c r="C286" s="290" t="s">
        <v>275</v>
      </c>
      <c r="D286" s="290"/>
      <c r="E286" s="290" t="e">
        <f>VLOOKUP(A286,References!$A$1:$E$3413,5,FALSE)</f>
        <v>#N/A</v>
      </c>
      <c r="F286" s="324" t="s">
        <v>614</v>
      </c>
      <c r="G286" s="312" t="s">
        <v>1074</v>
      </c>
      <c r="H286" s="290"/>
      <c r="I286" s="291" t="e">
        <f>VLOOKUP(A286,References!A:I,9,FALSE)</f>
        <v>#N/A</v>
      </c>
      <c r="J286" s="313" t="s">
        <v>938</v>
      </c>
      <c r="K286" s="327" t="e">
        <f t="shared" si="9"/>
        <v>#N/A</v>
      </c>
      <c r="L286" s="362">
        <v>4</v>
      </c>
      <c r="M286" s="360"/>
      <c r="N286" s="290">
        <v>1.3</v>
      </c>
    </row>
    <row r="287" spans="1:14" x14ac:dyDescent="0.25">
      <c r="A287" s="290">
        <v>1412</v>
      </c>
      <c r="B287" s="290">
        <v>10</v>
      </c>
      <c r="C287" s="290" t="s">
        <v>275</v>
      </c>
      <c r="D287" s="290"/>
      <c r="E287" s="290" t="e">
        <f>VLOOKUP(A287,References!$A$1:$E$3413,5,FALSE)</f>
        <v>#N/A</v>
      </c>
      <c r="F287" s="324" t="s">
        <v>1038</v>
      </c>
      <c r="G287" s="312" t="s">
        <v>1074</v>
      </c>
      <c r="H287" s="290"/>
      <c r="I287" s="291" t="e">
        <f>VLOOKUP(A287,References!A:I,9,FALSE)</f>
        <v>#N/A</v>
      </c>
      <c r="J287" s="313" t="s">
        <v>938</v>
      </c>
      <c r="K287" s="327" t="e">
        <f t="shared" si="9"/>
        <v>#N/A</v>
      </c>
      <c r="L287" s="362">
        <v>4</v>
      </c>
      <c r="M287" s="360"/>
      <c r="N287" s="290">
        <v>1.3</v>
      </c>
    </row>
    <row r="288" spans="1:14" x14ac:dyDescent="0.25">
      <c r="A288" s="290">
        <v>1413</v>
      </c>
      <c r="B288" s="290">
        <v>10</v>
      </c>
      <c r="C288" s="290" t="s">
        <v>275</v>
      </c>
      <c r="D288" s="290"/>
      <c r="E288" s="290" t="e">
        <f>VLOOKUP(A288,References!$A$1:$E$3413,5,FALSE)</f>
        <v>#N/A</v>
      </c>
      <c r="F288" s="322" t="s">
        <v>87</v>
      </c>
      <c r="G288" s="312" t="s">
        <v>1074</v>
      </c>
      <c r="H288" s="290"/>
      <c r="I288" s="291" t="e">
        <f>VLOOKUP(A288,References!A:I,9,FALSE)</f>
        <v>#N/A</v>
      </c>
      <c r="J288" s="313" t="s">
        <v>938</v>
      </c>
      <c r="K288" s="327" t="e">
        <f t="shared" si="9"/>
        <v>#N/A</v>
      </c>
      <c r="L288" s="362">
        <v>4</v>
      </c>
      <c r="M288" s="360"/>
      <c r="N288" s="290">
        <v>1.3</v>
      </c>
    </row>
    <row r="289" spans="1:14" x14ac:dyDescent="0.25">
      <c r="A289" s="290">
        <v>1414</v>
      </c>
      <c r="B289" s="290">
        <v>10</v>
      </c>
      <c r="C289" s="290" t="s">
        <v>297</v>
      </c>
      <c r="D289" s="290"/>
      <c r="E289" s="290" t="e">
        <f>VLOOKUP(A289,References!$A$1:$E$3413,5,FALSE)</f>
        <v>#N/A</v>
      </c>
      <c r="F289" s="324" t="s">
        <v>1039</v>
      </c>
      <c r="G289" s="312" t="s">
        <v>1074</v>
      </c>
      <c r="H289" s="290"/>
      <c r="I289" s="291" t="e">
        <f>VLOOKUP(A289,References!A:I,9,FALSE)</f>
        <v>#N/A</v>
      </c>
      <c r="J289" s="313" t="s">
        <v>938</v>
      </c>
      <c r="K289" s="327" t="e">
        <f t="shared" si="9"/>
        <v>#N/A</v>
      </c>
      <c r="L289" s="362">
        <v>4</v>
      </c>
      <c r="M289" s="360"/>
      <c r="N289" s="290">
        <v>1.3</v>
      </c>
    </row>
    <row r="290" spans="1:14" x14ac:dyDescent="0.25">
      <c r="A290" s="290">
        <v>1415</v>
      </c>
      <c r="B290" s="290">
        <v>10</v>
      </c>
      <c r="C290" s="290" t="s">
        <v>297</v>
      </c>
      <c r="D290" s="290"/>
      <c r="E290" s="290" t="e">
        <f>VLOOKUP(A290,References!$A$1:$E$3413,5,FALSE)</f>
        <v>#N/A</v>
      </c>
      <c r="F290" s="324" t="s">
        <v>1070</v>
      </c>
      <c r="G290" s="312" t="s">
        <v>1074</v>
      </c>
      <c r="H290" s="290"/>
      <c r="I290" s="291" t="e">
        <f>VLOOKUP(A290,References!A:I,9,FALSE)</f>
        <v>#N/A</v>
      </c>
      <c r="J290" s="313" t="s">
        <v>938</v>
      </c>
      <c r="K290" s="327" t="e">
        <f t="shared" si="9"/>
        <v>#N/A</v>
      </c>
      <c r="L290" s="362">
        <v>12</v>
      </c>
      <c r="M290" s="360"/>
      <c r="N290" s="290">
        <v>1.3</v>
      </c>
    </row>
    <row r="291" spans="1:14" x14ac:dyDescent="0.25">
      <c r="A291" s="290">
        <v>1416</v>
      </c>
      <c r="B291" s="290">
        <v>10</v>
      </c>
      <c r="C291" s="290" t="s">
        <v>297</v>
      </c>
      <c r="D291" s="290"/>
      <c r="E291" s="290" t="e">
        <f>VLOOKUP(A291,References!$A$1:$E$3413,5,FALSE)</f>
        <v>#N/A</v>
      </c>
      <c r="F291" s="324" t="s">
        <v>864</v>
      </c>
      <c r="G291" s="312" t="s">
        <v>1074</v>
      </c>
      <c r="H291" s="290"/>
      <c r="I291" s="291" t="e">
        <f>VLOOKUP(A291,References!A:I,9,FALSE)</f>
        <v>#N/A</v>
      </c>
      <c r="J291" s="313" t="s">
        <v>938</v>
      </c>
      <c r="K291" s="327" t="e">
        <f t="shared" si="9"/>
        <v>#N/A</v>
      </c>
      <c r="L291" s="362">
        <v>4</v>
      </c>
      <c r="M291" s="360"/>
      <c r="N291" s="290">
        <v>1.3</v>
      </c>
    </row>
    <row r="292" spans="1:14" x14ac:dyDescent="0.25">
      <c r="A292" s="290">
        <v>1417</v>
      </c>
      <c r="B292" s="290">
        <v>10</v>
      </c>
      <c r="C292" s="290" t="s">
        <v>297</v>
      </c>
      <c r="D292" s="290"/>
      <c r="E292" s="290" t="e">
        <f>VLOOKUP(A292,References!$A$1:$E$3413,5,FALSE)</f>
        <v>#N/A</v>
      </c>
      <c r="F292" s="324" t="s">
        <v>1040</v>
      </c>
      <c r="G292" s="312" t="s">
        <v>1074</v>
      </c>
      <c r="H292" s="290"/>
      <c r="I292" s="291" t="e">
        <f>VLOOKUP(A292,References!A:I,9,FALSE)</f>
        <v>#N/A</v>
      </c>
      <c r="J292" s="313" t="s">
        <v>938</v>
      </c>
      <c r="K292" s="327" t="e">
        <f t="shared" si="9"/>
        <v>#N/A</v>
      </c>
      <c r="L292" s="362">
        <v>16</v>
      </c>
      <c r="M292" s="360"/>
      <c r="N292" s="290">
        <v>1.3</v>
      </c>
    </row>
    <row r="293" spans="1:14" x14ac:dyDescent="0.25">
      <c r="A293" s="290">
        <v>1418</v>
      </c>
      <c r="B293" s="290">
        <v>10</v>
      </c>
      <c r="C293" s="290" t="s">
        <v>297</v>
      </c>
      <c r="D293" s="290"/>
      <c r="E293" s="290" t="e">
        <f>VLOOKUP(A293,References!$A$1:$E$3413,5,FALSE)</f>
        <v>#N/A</v>
      </c>
      <c r="F293" s="324" t="s">
        <v>1041</v>
      </c>
      <c r="G293" s="312" t="s">
        <v>1074</v>
      </c>
      <c r="H293" s="290"/>
      <c r="I293" s="291" t="e">
        <f>VLOOKUP(A293,References!A:I,9,FALSE)</f>
        <v>#N/A</v>
      </c>
      <c r="J293" s="313" t="s">
        <v>938</v>
      </c>
      <c r="K293" s="327" t="e">
        <f t="shared" si="9"/>
        <v>#N/A</v>
      </c>
      <c r="L293" s="362">
        <v>4</v>
      </c>
      <c r="M293" s="360"/>
      <c r="N293" s="290">
        <v>1.3</v>
      </c>
    </row>
    <row r="294" spans="1:14" x14ac:dyDescent="0.25">
      <c r="A294" s="290">
        <v>1419</v>
      </c>
      <c r="B294" s="290">
        <v>10</v>
      </c>
      <c r="C294" s="290" t="s">
        <v>297</v>
      </c>
      <c r="D294" s="290"/>
      <c r="E294" s="290" t="e">
        <f>VLOOKUP(A294,References!$A$1:$E$3413,5,FALSE)</f>
        <v>#N/A</v>
      </c>
      <c r="F294" s="324" t="s">
        <v>1042</v>
      </c>
      <c r="G294" s="312" t="s">
        <v>1074</v>
      </c>
      <c r="H294" s="290"/>
      <c r="I294" s="291" t="e">
        <f>VLOOKUP(A294,References!A:I,9,FALSE)</f>
        <v>#N/A</v>
      </c>
      <c r="J294" s="313" t="s">
        <v>938</v>
      </c>
      <c r="K294" s="327" t="e">
        <f t="shared" si="9"/>
        <v>#N/A</v>
      </c>
      <c r="L294" s="362">
        <v>4</v>
      </c>
      <c r="M294" s="360"/>
      <c r="N294" s="290">
        <v>1.3</v>
      </c>
    </row>
    <row r="295" spans="1:14" x14ac:dyDescent="0.25">
      <c r="A295" s="290">
        <v>1420</v>
      </c>
      <c r="B295" s="290">
        <v>10</v>
      </c>
      <c r="C295" s="290" t="s">
        <v>297</v>
      </c>
      <c r="D295" s="290"/>
      <c r="E295" s="290" t="e">
        <f>VLOOKUP(A295,References!$A$1:$E$3413,5,FALSE)</f>
        <v>#N/A</v>
      </c>
      <c r="F295" s="324" t="s">
        <v>1043</v>
      </c>
      <c r="G295" s="312" t="s">
        <v>1074</v>
      </c>
      <c r="H295" s="290"/>
      <c r="I295" s="291" t="e">
        <f>VLOOKUP(A295,References!A:I,9,FALSE)</f>
        <v>#N/A</v>
      </c>
      <c r="J295" s="313" t="s">
        <v>938</v>
      </c>
      <c r="K295" s="327" t="e">
        <f t="shared" si="9"/>
        <v>#N/A</v>
      </c>
      <c r="L295" s="362">
        <v>4</v>
      </c>
      <c r="M295" s="360"/>
      <c r="N295" s="290">
        <v>1.3</v>
      </c>
    </row>
    <row r="296" spans="1:14" x14ac:dyDescent="0.25">
      <c r="A296" s="290">
        <v>1421</v>
      </c>
      <c r="B296" s="290">
        <v>10</v>
      </c>
      <c r="C296" s="290" t="s">
        <v>297</v>
      </c>
      <c r="D296" s="290"/>
      <c r="E296" s="290" t="e">
        <f>VLOOKUP(A296,References!$A$1:$E$3413,5,FALSE)</f>
        <v>#N/A</v>
      </c>
      <c r="F296" s="324" t="s">
        <v>1044</v>
      </c>
      <c r="G296" s="312" t="s">
        <v>1074</v>
      </c>
      <c r="H296" s="290"/>
      <c r="I296" s="291" t="e">
        <f>VLOOKUP(A296,References!A:I,9,FALSE)</f>
        <v>#N/A</v>
      </c>
      <c r="J296" s="313" t="s">
        <v>938</v>
      </c>
      <c r="K296" s="327" t="e">
        <f t="shared" si="9"/>
        <v>#N/A</v>
      </c>
      <c r="L296" s="362">
        <v>4</v>
      </c>
      <c r="M296" s="360"/>
      <c r="N296" s="290">
        <v>1.3</v>
      </c>
    </row>
    <row r="297" spans="1:14" x14ac:dyDescent="0.25">
      <c r="A297" s="290">
        <v>1422</v>
      </c>
      <c r="B297" s="290">
        <v>10</v>
      </c>
      <c r="C297" s="290" t="s">
        <v>297</v>
      </c>
      <c r="D297" s="290"/>
      <c r="E297" s="290" t="e">
        <f>VLOOKUP(A297,References!$A$1:$E$3413,5,FALSE)</f>
        <v>#N/A</v>
      </c>
      <c r="F297" s="324" t="s">
        <v>1045</v>
      </c>
      <c r="G297" s="312" t="s">
        <v>1074</v>
      </c>
      <c r="H297" s="290"/>
      <c r="I297" s="291" t="e">
        <f>VLOOKUP(A297,References!A:I,9,FALSE)</f>
        <v>#N/A</v>
      </c>
      <c r="J297" s="313" t="s">
        <v>938</v>
      </c>
      <c r="K297" s="327" t="e">
        <f t="shared" si="9"/>
        <v>#N/A</v>
      </c>
      <c r="L297" s="362">
        <v>4</v>
      </c>
      <c r="M297" s="360"/>
      <c r="N297" s="290">
        <v>1.3</v>
      </c>
    </row>
    <row r="298" spans="1:14" x14ac:dyDescent="0.25">
      <c r="A298" s="290">
        <v>1423</v>
      </c>
      <c r="B298" s="290">
        <v>10</v>
      </c>
      <c r="C298" s="290" t="s">
        <v>297</v>
      </c>
      <c r="D298" s="290"/>
      <c r="E298" s="290" t="e">
        <f>VLOOKUP(A298,References!$A$1:$E$3413,5,FALSE)</f>
        <v>#N/A</v>
      </c>
      <c r="F298" s="324" t="s">
        <v>1046</v>
      </c>
      <c r="G298" s="312" t="s">
        <v>1074</v>
      </c>
      <c r="H298" s="290"/>
      <c r="I298" s="291" t="e">
        <f>VLOOKUP(A298,References!A:I,9,FALSE)</f>
        <v>#N/A</v>
      </c>
      <c r="J298" s="313" t="s">
        <v>938</v>
      </c>
      <c r="K298" s="327" t="e">
        <f t="shared" si="9"/>
        <v>#N/A</v>
      </c>
      <c r="L298" s="362">
        <v>4</v>
      </c>
      <c r="M298" s="360"/>
      <c r="N298" s="290">
        <v>1.3</v>
      </c>
    </row>
    <row r="299" spans="1:14" x14ac:dyDescent="0.25">
      <c r="A299" s="290">
        <v>1424</v>
      </c>
      <c r="B299" s="290">
        <v>10</v>
      </c>
      <c r="C299" s="290" t="s">
        <v>297</v>
      </c>
      <c r="D299" s="290"/>
      <c r="E299" s="290" t="e">
        <f>VLOOKUP(A299,References!$A$1:$E$3413,5,FALSE)</f>
        <v>#N/A</v>
      </c>
      <c r="F299" s="322" t="s">
        <v>87</v>
      </c>
      <c r="G299" s="312" t="s">
        <v>1074</v>
      </c>
      <c r="H299" s="290"/>
      <c r="I299" s="291" t="e">
        <f>VLOOKUP(A299,References!A:I,9,FALSE)</f>
        <v>#N/A</v>
      </c>
      <c r="J299" s="313" t="s">
        <v>938</v>
      </c>
      <c r="K299" s="327" t="e">
        <f t="shared" si="9"/>
        <v>#N/A</v>
      </c>
      <c r="L299" s="362">
        <v>4</v>
      </c>
      <c r="M299" s="360"/>
      <c r="N299" s="290">
        <v>1.3</v>
      </c>
    </row>
    <row r="300" spans="1:14" x14ac:dyDescent="0.25">
      <c r="A300" s="290">
        <v>1425</v>
      </c>
      <c r="B300" s="290">
        <v>10</v>
      </c>
      <c r="C300" s="290" t="s">
        <v>299</v>
      </c>
      <c r="D300" s="290"/>
      <c r="E300" s="290" t="e">
        <f>VLOOKUP(A300,References!$A$1:$E$3413,5,FALSE)</f>
        <v>#N/A</v>
      </c>
      <c r="F300" s="324" t="s">
        <v>1047</v>
      </c>
      <c r="G300" s="312" t="s">
        <v>1074</v>
      </c>
      <c r="H300" s="290"/>
      <c r="I300" s="291" t="e">
        <f>VLOOKUP(A300,References!A:I,9,FALSE)</f>
        <v>#N/A</v>
      </c>
      <c r="J300" s="313" t="s">
        <v>938</v>
      </c>
      <c r="K300" s="327" t="e">
        <f t="shared" si="9"/>
        <v>#N/A</v>
      </c>
      <c r="L300" s="362">
        <v>4</v>
      </c>
      <c r="M300" s="360"/>
      <c r="N300" s="290">
        <v>1.3</v>
      </c>
    </row>
    <row r="301" spans="1:14" x14ac:dyDescent="0.25">
      <c r="A301" s="290">
        <v>1426</v>
      </c>
      <c r="B301" s="290">
        <v>10</v>
      </c>
      <c r="C301" s="290" t="s">
        <v>299</v>
      </c>
      <c r="D301" s="290"/>
      <c r="E301" s="290" t="e">
        <f>VLOOKUP(A301,References!$A$1:$E$3413,5,FALSE)</f>
        <v>#N/A</v>
      </c>
      <c r="F301" s="324" t="s">
        <v>906</v>
      </c>
      <c r="G301" s="312" t="s">
        <v>1074</v>
      </c>
      <c r="H301" s="290"/>
      <c r="I301" s="291" t="e">
        <f>VLOOKUP(A301,References!A:I,9,FALSE)</f>
        <v>#N/A</v>
      </c>
      <c r="J301" s="313" t="s">
        <v>938</v>
      </c>
      <c r="K301" s="327" t="e">
        <f t="shared" si="9"/>
        <v>#N/A</v>
      </c>
      <c r="L301" s="362">
        <v>4</v>
      </c>
      <c r="M301" s="360"/>
      <c r="N301" s="290">
        <v>1.3</v>
      </c>
    </row>
    <row r="302" spans="1:14" x14ac:dyDescent="0.25">
      <c r="A302" s="290">
        <v>1427</v>
      </c>
      <c r="B302" s="290">
        <v>10</v>
      </c>
      <c r="C302" s="290" t="s">
        <v>299</v>
      </c>
      <c r="D302" s="290"/>
      <c r="E302" s="290" t="e">
        <f>VLOOKUP(A302,References!$A$1:$E$3413,5,FALSE)</f>
        <v>#N/A</v>
      </c>
      <c r="F302" s="324" t="s">
        <v>1048</v>
      </c>
      <c r="G302" s="312" t="s">
        <v>1074</v>
      </c>
      <c r="H302" s="290"/>
      <c r="I302" s="291" t="e">
        <f>VLOOKUP(A302,References!A:I,9,FALSE)</f>
        <v>#N/A</v>
      </c>
      <c r="J302" s="313" t="s">
        <v>938</v>
      </c>
      <c r="K302" s="327" t="e">
        <f t="shared" si="9"/>
        <v>#N/A</v>
      </c>
      <c r="L302" s="362">
        <v>4</v>
      </c>
      <c r="M302" s="360"/>
      <c r="N302" s="290">
        <v>1.3</v>
      </c>
    </row>
    <row r="303" spans="1:14" x14ac:dyDescent="0.25">
      <c r="A303" s="290">
        <v>1428</v>
      </c>
      <c r="B303" s="290">
        <v>10</v>
      </c>
      <c r="C303" s="290" t="s">
        <v>299</v>
      </c>
      <c r="D303" s="290"/>
      <c r="E303" s="290" t="e">
        <f>VLOOKUP(A303,References!$A$1:$E$3413,5,FALSE)</f>
        <v>#N/A</v>
      </c>
      <c r="F303" s="324" t="s">
        <v>1049</v>
      </c>
      <c r="G303" s="312" t="s">
        <v>1074</v>
      </c>
      <c r="H303" s="290"/>
      <c r="I303" s="291" t="e">
        <f>VLOOKUP(A303,References!A:I,9,FALSE)</f>
        <v>#N/A</v>
      </c>
      <c r="J303" s="313" t="s">
        <v>938</v>
      </c>
      <c r="K303" s="327" t="e">
        <f t="shared" si="9"/>
        <v>#N/A</v>
      </c>
      <c r="L303" s="362">
        <v>4</v>
      </c>
      <c r="M303" s="360"/>
      <c r="N303" s="290">
        <v>1.3</v>
      </c>
    </row>
    <row r="304" spans="1:14" x14ac:dyDescent="0.25">
      <c r="A304" s="290">
        <v>1429</v>
      </c>
      <c r="B304" s="290">
        <v>10</v>
      </c>
      <c r="C304" s="290" t="s">
        <v>299</v>
      </c>
      <c r="D304" s="290"/>
      <c r="E304" s="290" t="e">
        <f>VLOOKUP(A304,References!$A$1:$E$3413,5,FALSE)</f>
        <v>#N/A</v>
      </c>
      <c r="F304" s="322" t="s">
        <v>87</v>
      </c>
      <c r="G304" s="312" t="s">
        <v>1074</v>
      </c>
      <c r="H304" s="290"/>
      <c r="I304" s="291" t="e">
        <f>VLOOKUP(A304,References!A:I,9,FALSE)</f>
        <v>#N/A</v>
      </c>
      <c r="J304" s="313" t="s">
        <v>938</v>
      </c>
      <c r="K304" s="327" t="e">
        <f t="shared" si="9"/>
        <v>#N/A</v>
      </c>
      <c r="L304" s="362">
        <v>4</v>
      </c>
      <c r="M304" s="360"/>
      <c r="N304" s="290">
        <v>1.3</v>
      </c>
    </row>
    <row r="305" spans="1:14" x14ac:dyDescent="0.25">
      <c r="A305" s="290">
        <v>1430</v>
      </c>
      <c r="B305" s="290">
        <v>10</v>
      </c>
      <c r="C305" s="290" t="s">
        <v>1052</v>
      </c>
      <c r="D305" s="290"/>
      <c r="E305" s="290" t="e">
        <f>VLOOKUP(A305,References!$A$1:$E$3413,5,FALSE)</f>
        <v>#N/A</v>
      </c>
      <c r="F305" s="325" t="s">
        <v>1050</v>
      </c>
      <c r="G305" s="312" t="s">
        <v>1074</v>
      </c>
      <c r="H305" s="290"/>
      <c r="I305" s="291" t="e">
        <f>VLOOKUP(A305,References!A:I,9,FALSE)</f>
        <v>#N/A</v>
      </c>
      <c r="J305" s="313" t="s">
        <v>938</v>
      </c>
      <c r="K305" s="327" t="e">
        <f t="shared" si="9"/>
        <v>#N/A</v>
      </c>
      <c r="L305" s="362">
        <v>4</v>
      </c>
      <c r="M305" s="360"/>
      <c r="N305" s="290">
        <v>1.3</v>
      </c>
    </row>
    <row r="306" spans="1:14" x14ac:dyDescent="0.25">
      <c r="A306" s="290">
        <v>1431</v>
      </c>
      <c r="B306" s="290">
        <v>10</v>
      </c>
      <c r="C306" s="290" t="s">
        <v>1052</v>
      </c>
      <c r="D306" s="290"/>
      <c r="E306" s="290" t="e">
        <f>VLOOKUP(A306,References!$A$1:$E$3413,5,FALSE)</f>
        <v>#N/A</v>
      </c>
      <c r="F306" s="323" t="s">
        <v>907</v>
      </c>
      <c r="G306" s="312" t="s">
        <v>1074</v>
      </c>
      <c r="H306" s="290"/>
      <c r="I306" s="291" t="e">
        <f>VLOOKUP(A306,References!A:I,9,FALSE)</f>
        <v>#N/A</v>
      </c>
      <c r="J306" s="313" t="s">
        <v>938</v>
      </c>
      <c r="K306" s="327" t="e">
        <f t="shared" si="9"/>
        <v>#N/A</v>
      </c>
      <c r="L306" s="362">
        <v>4</v>
      </c>
      <c r="M306" s="360"/>
      <c r="N306" s="290">
        <v>1.3</v>
      </c>
    </row>
    <row r="307" spans="1:14" x14ac:dyDescent="0.25">
      <c r="A307" s="290">
        <v>1432</v>
      </c>
      <c r="B307" s="290">
        <v>10</v>
      </c>
      <c r="C307" s="290" t="s">
        <v>1052</v>
      </c>
      <c r="D307" s="290"/>
      <c r="E307" s="290" t="e">
        <f>VLOOKUP(A307,References!$A$1:$E$3413,5,FALSE)</f>
        <v>#N/A</v>
      </c>
      <c r="F307" s="324" t="s">
        <v>1051</v>
      </c>
      <c r="G307" s="312" t="s">
        <v>1074</v>
      </c>
      <c r="H307" s="290"/>
      <c r="I307" s="291" t="e">
        <f>VLOOKUP(A307,References!A:I,9,FALSE)</f>
        <v>#N/A</v>
      </c>
      <c r="J307" s="313" t="s">
        <v>938</v>
      </c>
      <c r="K307" s="327" t="e">
        <f t="shared" si="9"/>
        <v>#N/A</v>
      </c>
      <c r="L307" s="362">
        <v>4</v>
      </c>
      <c r="M307" s="360"/>
      <c r="N307" s="290">
        <v>1.3</v>
      </c>
    </row>
    <row r="308" spans="1:14" x14ac:dyDescent="0.25">
      <c r="A308" s="290">
        <v>1433</v>
      </c>
      <c r="B308" s="290">
        <v>10</v>
      </c>
      <c r="C308" s="290" t="s">
        <v>1052</v>
      </c>
      <c r="D308" s="290"/>
      <c r="E308" s="290" t="e">
        <f>VLOOKUP(A308,References!$A$1:$E$3413,5,FALSE)</f>
        <v>#N/A</v>
      </c>
      <c r="F308" s="322" t="s">
        <v>87</v>
      </c>
      <c r="G308" s="312" t="s">
        <v>1074</v>
      </c>
      <c r="H308" s="290"/>
      <c r="I308" s="291" t="e">
        <f>VLOOKUP(A308,References!A:I,9,FALSE)</f>
        <v>#N/A</v>
      </c>
      <c r="J308" s="313" t="s">
        <v>938</v>
      </c>
      <c r="K308" s="327" t="e">
        <f t="shared" si="9"/>
        <v>#N/A</v>
      </c>
      <c r="L308" s="362">
        <v>4</v>
      </c>
      <c r="M308" s="360"/>
      <c r="N308" s="290">
        <v>1.3</v>
      </c>
    </row>
    <row r="309" spans="1:14" x14ac:dyDescent="0.25">
      <c r="A309" s="290">
        <v>1435</v>
      </c>
      <c r="B309" s="290">
        <v>10</v>
      </c>
      <c r="C309" s="290" t="s">
        <v>1053</v>
      </c>
      <c r="D309" s="290"/>
      <c r="E309" s="290" t="e">
        <f>VLOOKUP(A309,References!$A$1:$E$3413,5,FALSE)</f>
        <v>#N/A</v>
      </c>
      <c r="F309" s="323" t="s">
        <v>908</v>
      </c>
      <c r="G309" s="312" t="s">
        <v>1074</v>
      </c>
      <c r="H309" s="290"/>
      <c r="I309" s="291" t="e">
        <f>VLOOKUP(A309,References!A:I,9,FALSE)</f>
        <v>#N/A</v>
      </c>
      <c r="J309" s="313" t="s">
        <v>938</v>
      </c>
      <c r="K309" s="327" t="e">
        <f t="shared" si="9"/>
        <v>#N/A</v>
      </c>
      <c r="L309" s="362">
        <v>4</v>
      </c>
      <c r="M309" s="360"/>
      <c r="N309" s="290">
        <v>1.3</v>
      </c>
    </row>
    <row r="310" spans="1:14" x14ac:dyDescent="0.25">
      <c r="A310" s="290">
        <v>1437</v>
      </c>
      <c r="B310" s="290">
        <v>10</v>
      </c>
      <c r="C310" s="290" t="s">
        <v>1053</v>
      </c>
      <c r="D310" s="290"/>
      <c r="E310" s="290" t="e">
        <f>VLOOKUP(A310,References!$A$1:$E$3413,5,FALSE)</f>
        <v>#N/A</v>
      </c>
      <c r="F310" s="322" t="s">
        <v>87</v>
      </c>
      <c r="G310" s="312" t="s">
        <v>1074</v>
      </c>
      <c r="H310" s="290"/>
      <c r="I310" s="291" t="e">
        <f>VLOOKUP(A310,References!A:I,9,FALSE)</f>
        <v>#N/A</v>
      </c>
      <c r="J310" s="313" t="s">
        <v>938</v>
      </c>
      <c r="K310" s="327" t="e">
        <f t="shared" si="9"/>
        <v>#N/A</v>
      </c>
      <c r="L310" s="362">
        <v>4</v>
      </c>
      <c r="M310" s="360"/>
      <c r="N310" s="290">
        <v>1.3</v>
      </c>
    </row>
  </sheetData>
  <sortState ref="A322:T378">
    <sortCondition ref="I322:I378"/>
    <sortCondition ref="A322:A378"/>
  </sortState>
  <conditionalFormatting sqref="G1:G2 G1243:G1048576 G255:G310 G4:G57 G119:G122 G204:G238 G137:G151">
    <cfRule type="cellIs" dxfId="29" priority="204" operator="equal">
      <formula>"Decimal"</formula>
    </cfRule>
    <cfRule type="cellIs" dxfId="28" priority="205" operator="equal">
      <formula>"Date"</formula>
    </cfRule>
  </conditionalFormatting>
  <conditionalFormatting sqref="G1:G2 G1243:G1048576 G255:G310 G4:G57 G119:G122 G204:G238 G137:G151">
    <cfRule type="cellIs" dxfId="27" priority="201" operator="equal">
      <formula>"Code"</formula>
    </cfRule>
    <cfRule type="cellIs" dxfId="26" priority="202" operator="equal">
      <formula>"Number"</formula>
    </cfRule>
    <cfRule type="cellIs" dxfId="25" priority="203" operator="equal">
      <formula>"Boolean"</formula>
    </cfRule>
  </conditionalFormatting>
  <conditionalFormatting sqref="G3">
    <cfRule type="cellIs" dxfId="24" priority="99" operator="equal">
      <formula>"Decimal"</formula>
    </cfRule>
    <cfRule type="cellIs" dxfId="23" priority="100" operator="equal">
      <formula>"Date"</formula>
    </cfRule>
  </conditionalFormatting>
  <conditionalFormatting sqref="G3">
    <cfRule type="cellIs" dxfId="22" priority="96" operator="equal">
      <formula>"Code"</formula>
    </cfRule>
    <cfRule type="cellIs" dxfId="21" priority="97" operator="equal">
      <formula>"Number"</formula>
    </cfRule>
    <cfRule type="cellIs" dxfId="20" priority="98" operator="equal">
      <formula>"Boolean"</formula>
    </cfRule>
  </conditionalFormatting>
  <conditionalFormatting sqref="G172:G203">
    <cfRule type="cellIs" dxfId="19" priority="39" operator="equal">
      <formula>"Decimal"</formula>
    </cfRule>
    <cfRule type="cellIs" dxfId="18" priority="40" operator="equal">
      <formula>"Date"</formula>
    </cfRule>
  </conditionalFormatting>
  <conditionalFormatting sqref="G172:G203">
    <cfRule type="cellIs" dxfId="17" priority="36" operator="equal">
      <formula>"Code"</formula>
    </cfRule>
    <cfRule type="cellIs" dxfId="16" priority="37" operator="equal">
      <formula>"Number"</formula>
    </cfRule>
    <cfRule type="cellIs" dxfId="15" priority="38" operator="equal">
      <formula>"Boolean"</formula>
    </cfRule>
  </conditionalFormatting>
  <conditionalFormatting sqref="G123:G136 G152:G171">
    <cfRule type="cellIs" dxfId="14" priority="9" operator="equal">
      <formula>"Decimal"</formula>
    </cfRule>
    <cfRule type="cellIs" dxfId="13" priority="10" operator="equal">
      <formula>"Date"</formula>
    </cfRule>
  </conditionalFormatting>
  <conditionalFormatting sqref="G123:G136 G152:G171">
    <cfRule type="cellIs" dxfId="12" priority="6" operator="equal">
      <formula>"Code"</formula>
    </cfRule>
    <cfRule type="cellIs" dxfId="11" priority="7" operator="equal">
      <formula>"Number"</formula>
    </cfRule>
    <cfRule type="cellIs" dxfId="10" priority="8" operator="equal">
      <formula>"Boolean"</formula>
    </cfRule>
  </conditionalFormatting>
  <conditionalFormatting sqref="G58:G118">
    <cfRule type="cellIs" dxfId="9" priority="4" operator="equal">
      <formula>"Decimal"</formula>
    </cfRule>
    <cfRule type="cellIs" dxfId="8" priority="5" operator="equal">
      <formula>"Date"</formula>
    </cfRule>
  </conditionalFormatting>
  <conditionalFormatting sqref="G58:G118">
    <cfRule type="cellIs" dxfId="7" priority="1" operator="equal">
      <formula>"Code"</formula>
    </cfRule>
    <cfRule type="cellIs" dxfId="6" priority="2" operator="equal">
      <formula>"Number"</formula>
    </cfRule>
    <cfRule type="cellIs" dxfId="5" priority="3" operator="equal">
      <formula>"Boolean"</formula>
    </cfRule>
  </conditionalFormatting>
  <conditionalFormatting sqref="G239:G254">
    <cfRule type="cellIs" dxfId="4" priority="49" operator="equal">
      <formula>"Decimal"</formula>
    </cfRule>
    <cfRule type="cellIs" dxfId="3" priority="50" operator="equal">
      <formula>"Date"</formula>
    </cfRule>
  </conditionalFormatting>
  <conditionalFormatting sqref="G239:G254">
    <cfRule type="cellIs" dxfId="2" priority="46" operator="equal">
      <formula>"Code"</formula>
    </cfRule>
    <cfRule type="cellIs" dxfId="1" priority="47" operator="equal">
      <formula>"Number"</formula>
    </cfRule>
    <cfRule type="cellIs" dxfId="0" priority="48" operator="equal">
      <formula>"Boolean"</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Q76"/>
  <sheetViews>
    <sheetView workbookViewId="0">
      <selection activeCell="B5" sqref="B5:G5"/>
    </sheetView>
  </sheetViews>
  <sheetFormatPr defaultColWidth="9" defaultRowHeight="13.2" x14ac:dyDescent="0.25"/>
  <cols>
    <col min="1" max="1" width="1.88671875" style="31" customWidth="1"/>
    <col min="2" max="2" width="9" style="31"/>
    <col min="3" max="3" width="11" style="31" customWidth="1"/>
    <col min="4" max="7" width="9" style="31"/>
    <col min="8" max="8" width="2" style="31" customWidth="1"/>
    <col min="9" max="9" width="9.44140625" style="31" customWidth="1"/>
    <col min="10" max="10" width="7.5546875" style="31" customWidth="1"/>
    <col min="11" max="11" width="2" style="31" customWidth="1"/>
    <col min="12" max="12" width="9" style="31"/>
    <col min="13" max="13" width="7.5546875" style="31" customWidth="1"/>
    <col min="14" max="14" width="12.5546875" style="31" customWidth="1"/>
    <col min="15" max="15" width="9.44140625" style="31" customWidth="1"/>
    <col min="16" max="16" width="1.5546875" style="31" customWidth="1"/>
    <col min="17" max="16384" width="9" style="31"/>
  </cols>
  <sheetData>
    <row r="1" spans="2:15" x14ac:dyDescent="0.25">
      <c r="B1" s="149">
        <f>'1'!J4</f>
        <v>0</v>
      </c>
      <c r="F1" s="34"/>
      <c r="N1" s="744">
        <f>'1'!Q4</f>
        <v>0</v>
      </c>
      <c r="O1" s="744"/>
    </row>
    <row r="3" spans="2:15" ht="15.6" x14ac:dyDescent="0.3">
      <c r="B3" s="48" t="s">
        <v>669</v>
      </c>
      <c r="C3" s="42"/>
      <c r="D3" s="42"/>
      <c r="E3" s="42"/>
      <c r="F3" s="42"/>
      <c r="G3" s="42"/>
      <c r="H3" s="42"/>
      <c r="I3" s="42"/>
      <c r="J3" s="42"/>
      <c r="K3" s="42"/>
      <c r="L3" s="42"/>
      <c r="M3" s="42"/>
      <c r="N3" s="42"/>
      <c r="O3" s="42"/>
    </row>
    <row r="4" spans="2:15" x14ac:dyDescent="0.25">
      <c r="B4" s="162" t="s">
        <v>55</v>
      </c>
      <c r="C4" s="60"/>
      <c r="D4" s="60"/>
      <c r="E4" s="60"/>
      <c r="F4" s="60"/>
      <c r="G4" s="60"/>
      <c r="H4" s="60"/>
      <c r="I4" s="162" t="s">
        <v>56</v>
      </c>
      <c r="J4" s="60"/>
      <c r="K4" s="60"/>
      <c r="L4" s="162" t="s">
        <v>57</v>
      </c>
      <c r="M4" s="60"/>
    </row>
    <row r="5" spans="2:15" ht="14.1" customHeight="1" x14ac:dyDescent="0.25">
      <c r="B5" s="693"/>
      <c r="C5" s="694"/>
      <c r="D5" s="694"/>
      <c r="E5" s="694"/>
      <c r="F5" s="694"/>
      <c r="G5" s="695"/>
      <c r="I5" s="749"/>
      <c r="J5" s="750"/>
      <c r="L5" s="741"/>
      <c r="M5" s="742"/>
      <c r="N5" s="742"/>
      <c r="O5" s="743"/>
    </row>
    <row r="6" spans="2:15" ht="4.6500000000000004" customHeight="1" x14ac:dyDescent="0.25"/>
    <row r="7" spans="2:15" ht="14.1" customHeight="1" x14ac:dyDescent="0.25">
      <c r="B7" s="693"/>
      <c r="C7" s="694"/>
      <c r="D7" s="694"/>
      <c r="E7" s="694"/>
      <c r="F7" s="694"/>
      <c r="G7" s="695"/>
      <c r="I7" s="749"/>
      <c r="J7" s="750"/>
      <c r="L7" s="741"/>
      <c r="M7" s="742"/>
      <c r="N7" s="742"/>
      <c r="O7" s="743"/>
    </row>
    <row r="8" spans="2:15" ht="4.6500000000000004" customHeight="1" x14ac:dyDescent="0.25"/>
    <row r="9" spans="2:15" ht="14.1" customHeight="1" x14ac:dyDescent="0.25">
      <c r="B9" s="693"/>
      <c r="C9" s="694"/>
      <c r="D9" s="694"/>
      <c r="E9" s="694"/>
      <c r="F9" s="694"/>
      <c r="G9" s="695"/>
      <c r="I9" s="749"/>
      <c r="J9" s="750"/>
      <c r="L9" s="741"/>
      <c r="M9" s="742"/>
      <c r="N9" s="742"/>
      <c r="O9" s="743"/>
    </row>
    <row r="10" spans="2:15" ht="4.6500000000000004" customHeight="1" x14ac:dyDescent="0.25"/>
    <row r="11" spans="2:15" ht="14.1" customHeight="1" x14ac:dyDescent="0.25">
      <c r="B11" s="693"/>
      <c r="C11" s="694"/>
      <c r="D11" s="694"/>
      <c r="E11" s="694"/>
      <c r="F11" s="694"/>
      <c r="G11" s="695"/>
      <c r="I11" s="749"/>
      <c r="J11" s="750"/>
      <c r="L11" s="741"/>
      <c r="M11" s="742"/>
      <c r="N11" s="742"/>
      <c r="O11" s="743"/>
    </row>
    <row r="12" spans="2:15" ht="5.85" customHeight="1" thickBot="1" x14ac:dyDescent="0.3">
      <c r="B12" s="61"/>
      <c r="C12" s="61"/>
      <c r="D12" s="61"/>
      <c r="E12" s="61"/>
      <c r="F12" s="61"/>
      <c r="G12" s="61"/>
      <c r="H12" s="61"/>
      <c r="I12" s="61"/>
      <c r="J12" s="61"/>
      <c r="K12" s="61"/>
      <c r="L12" s="61"/>
      <c r="M12" s="61"/>
      <c r="N12" s="61"/>
      <c r="O12" s="61"/>
    </row>
    <row r="13" spans="2:15" ht="4.6500000000000004" customHeight="1" thickTop="1" x14ac:dyDescent="0.25"/>
    <row r="14" spans="2:15" ht="14.1" customHeight="1" x14ac:dyDescent="0.25">
      <c r="B14" s="296" t="s">
        <v>372</v>
      </c>
      <c r="C14" s="297"/>
      <c r="D14" s="693"/>
      <c r="E14" s="694"/>
      <c r="F14" s="694"/>
      <c r="G14" s="695"/>
      <c r="I14" s="151" t="s">
        <v>59</v>
      </c>
      <c r="J14" s="5"/>
      <c r="L14" s="151" t="s">
        <v>60</v>
      </c>
      <c r="M14" s="5"/>
      <c r="N14" s="234"/>
      <c r="O14" s="35"/>
    </row>
    <row r="15" spans="2:15" ht="4.6500000000000004" customHeight="1" x14ac:dyDescent="0.25">
      <c r="B15" s="60"/>
      <c r="C15" s="60"/>
    </row>
    <row r="16" spans="2:15" ht="14.1" customHeight="1" x14ac:dyDescent="0.25">
      <c r="B16" s="254" t="s">
        <v>368</v>
      </c>
      <c r="C16" s="250"/>
      <c r="D16" s="693"/>
      <c r="E16" s="694"/>
      <c r="F16" s="694"/>
      <c r="G16" s="695"/>
      <c r="I16" s="254" t="s">
        <v>373</v>
      </c>
      <c r="J16" s="300"/>
      <c r="K16" s="250"/>
      <c r="L16" s="693"/>
      <c r="M16" s="694"/>
      <c r="N16" s="694"/>
      <c r="O16" s="695"/>
    </row>
    <row r="17" spans="2:17" ht="14.1" customHeight="1" x14ac:dyDescent="0.25">
      <c r="B17" s="254" t="s">
        <v>369</v>
      </c>
      <c r="C17" s="250"/>
      <c r="D17" s="693"/>
      <c r="E17" s="694"/>
      <c r="F17" s="694"/>
      <c r="G17" s="695"/>
      <c r="I17" s="254" t="s">
        <v>374</v>
      </c>
      <c r="J17" s="300"/>
      <c r="K17" s="250"/>
      <c r="L17" s="745"/>
      <c r="M17" s="746"/>
      <c r="N17" s="746"/>
      <c r="O17" s="747"/>
    </row>
    <row r="18" spans="2:17" ht="14.1" customHeight="1" x14ac:dyDescent="0.25">
      <c r="B18" s="254" t="s">
        <v>370</v>
      </c>
      <c r="C18" s="250"/>
      <c r="D18" s="693"/>
      <c r="E18" s="694"/>
      <c r="F18" s="694"/>
      <c r="G18" s="695"/>
      <c r="I18" s="254" t="s">
        <v>375</v>
      </c>
      <c r="J18" s="300"/>
      <c r="K18" s="250"/>
      <c r="L18" s="745"/>
      <c r="M18" s="746"/>
      <c r="N18" s="746"/>
      <c r="O18" s="747"/>
    </row>
    <row r="19" spans="2:17" ht="14.1" customHeight="1" x14ac:dyDescent="0.25">
      <c r="B19" s="254" t="s">
        <v>371</v>
      </c>
      <c r="C19" s="250"/>
      <c r="D19" s="693"/>
      <c r="E19" s="694"/>
      <c r="F19" s="694"/>
      <c r="G19" s="695"/>
      <c r="I19" s="254" t="s">
        <v>376</v>
      </c>
      <c r="J19" s="300"/>
      <c r="K19" s="250"/>
      <c r="L19" s="748"/>
      <c r="M19" s="694"/>
      <c r="N19" s="694"/>
      <c r="O19" s="695"/>
    </row>
    <row r="20" spans="2:17" ht="4.6500000000000004" customHeight="1" thickBot="1" x14ac:dyDescent="0.3">
      <c r="B20" s="184"/>
      <c r="C20" s="184"/>
      <c r="D20" s="61"/>
      <c r="E20" s="61"/>
      <c r="F20" s="61"/>
      <c r="G20" s="61"/>
      <c r="H20" s="61"/>
      <c r="I20" s="184"/>
      <c r="J20" s="184"/>
      <c r="K20" s="184"/>
      <c r="L20" s="61"/>
      <c r="M20" s="61"/>
      <c r="N20" s="61"/>
      <c r="O20" s="61"/>
    </row>
    <row r="21" spans="2:17" ht="4.6500000000000004" customHeight="1" thickTop="1" x14ac:dyDescent="0.25">
      <c r="B21" s="60"/>
      <c r="C21" s="60"/>
      <c r="I21" s="60"/>
      <c r="J21" s="60"/>
      <c r="K21" s="60"/>
    </row>
    <row r="22" spans="2:17" ht="14.1" customHeight="1" x14ac:dyDescent="0.25">
      <c r="B22" s="298" t="s">
        <v>377</v>
      </c>
      <c r="C22" s="299"/>
      <c r="D22" s="693"/>
      <c r="E22" s="694"/>
      <c r="F22" s="694"/>
      <c r="G22" s="695"/>
      <c r="I22" s="301" t="s">
        <v>59</v>
      </c>
      <c r="J22" s="302"/>
      <c r="K22" s="60"/>
      <c r="L22" s="151" t="s">
        <v>60</v>
      </c>
      <c r="M22" s="5"/>
      <c r="N22" s="234"/>
      <c r="O22" s="35"/>
      <c r="P22" s="60"/>
      <c r="Q22" s="60"/>
    </row>
    <row r="23" spans="2:17" ht="4.6500000000000004" customHeight="1" x14ac:dyDescent="0.25">
      <c r="B23" s="60"/>
      <c r="C23" s="60"/>
      <c r="I23" s="60"/>
      <c r="J23" s="60"/>
      <c r="K23" s="60"/>
    </row>
    <row r="24" spans="2:17" ht="14.1" customHeight="1" x14ac:dyDescent="0.25">
      <c r="B24" s="254" t="s">
        <v>368</v>
      </c>
      <c r="C24" s="250"/>
      <c r="D24" s="693"/>
      <c r="E24" s="694"/>
      <c r="F24" s="694"/>
      <c r="G24" s="695"/>
      <c r="I24" s="254" t="s">
        <v>373</v>
      </c>
      <c r="J24" s="300"/>
      <c r="K24" s="250"/>
      <c r="L24" s="693"/>
      <c r="M24" s="694"/>
      <c r="N24" s="694"/>
      <c r="O24" s="695"/>
    </row>
    <row r="25" spans="2:17" ht="14.1" customHeight="1" x14ac:dyDescent="0.25">
      <c r="B25" s="254" t="s">
        <v>369</v>
      </c>
      <c r="C25" s="250"/>
      <c r="D25" s="693"/>
      <c r="E25" s="694"/>
      <c r="F25" s="694"/>
      <c r="G25" s="695"/>
      <c r="I25" s="254" t="s">
        <v>374</v>
      </c>
      <c r="J25" s="300"/>
      <c r="K25" s="250"/>
      <c r="L25" s="745"/>
      <c r="M25" s="746"/>
      <c r="N25" s="746"/>
      <c r="O25" s="747"/>
    </row>
    <row r="26" spans="2:17" ht="14.1" customHeight="1" x14ac:dyDescent="0.25">
      <c r="B26" s="254" t="s">
        <v>370</v>
      </c>
      <c r="C26" s="250"/>
      <c r="D26" s="693"/>
      <c r="E26" s="694"/>
      <c r="F26" s="694"/>
      <c r="G26" s="695"/>
      <c r="I26" s="254" t="s">
        <v>375</v>
      </c>
      <c r="J26" s="300"/>
      <c r="K26" s="250"/>
      <c r="L26" s="745"/>
      <c r="M26" s="746"/>
      <c r="N26" s="746"/>
      <c r="O26" s="747"/>
    </row>
    <row r="27" spans="2:17" ht="14.1" customHeight="1" x14ac:dyDescent="0.25">
      <c r="B27" s="254" t="s">
        <v>371</v>
      </c>
      <c r="C27" s="250"/>
      <c r="D27" s="693"/>
      <c r="E27" s="694"/>
      <c r="F27" s="694"/>
      <c r="G27" s="695"/>
      <c r="I27" s="254" t="s">
        <v>376</v>
      </c>
      <c r="J27" s="300"/>
      <c r="K27" s="250"/>
      <c r="L27" s="748"/>
      <c r="M27" s="694"/>
      <c r="N27" s="694"/>
      <c r="O27" s="695"/>
    </row>
    <row r="28" spans="2:17" ht="4.6500000000000004" customHeight="1" thickBot="1" x14ac:dyDescent="0.3">
      <c r="B28" s="184"/>
      <c r="C28" s="184"/>
      <c r="D28" s="61"/>
      <c r="E28" s="61"/>
      <c r="F28" s="61"/>
      <c r="G28" s="61"/>
      <c r="H28" s="61"/>
      <c r="I28" s="184"/>
      <c r="J28" s="184"/>
      <c r="K28" s="184"/>
      <c r="L28" s="61"/>
      <c r="M28" s="61"/>
      <c r="N28" s="61"/>
      <c r="O28" s="61"/>
    </row>
    <row r="29" spans="2:17" ht="4.6500000000000004" customHeight="1" thickTop="1" x14ac:dyDescent="0.25">
      <c r="B29" s="60"/>
      <c r="C29" s="60"/>
      <c r="I29" s="60"/>
      <c r="J29" s="60"/>
      <c r="K29" s="60"/>
    </row>
    <row r="30" spans="2:17" ht="14.1" customHeight="1" x14ac:dyDescent="0.25">
      <c r="B30" s="298" t="s">
        <v>731</v>
      </c>
      <c r="C30" s="299"/>
      <c r="D30" s="693"/>
      <c r="E30" s="694"/>
      <c r="F30" s="694"/>
      <c r="G30" s="695"/>
      <c r="I30" s="301" t="s">
        <v>59</v>
      </c>
      <c r="J30" s="302"/>
      <c r="K30" s="60"/>
      <c r="L30" s="301" t="s">
        <v>60</v>
      </c>
      <c r="M30" s="5"/>
    </row>
    <row r="31" spans="2:17" ht="4.6500000000000004" customHeight="1" x14ac:dyDescent="0.25">
      <c r="B31" s="60"/>
      <c r="C31" s="60"/>
      <c r="I31" s="60"/>
      <c r="J31" s="60"/>
      <c r="K31" s="60"/>
    </row>
    <row r="32" spans="2:17" ht="14.1" customHeight="1" x14ac:dyDescent="0.25">
      <c r="B32" s="254" t="s">
        <v>368</v>
      </c>
      <c r="C32" s="250"/>
      <c r="D32" s="693"/>
      <c r="E32" s="694"/>
      <c r="F32" s="694"/>
      <c r="G32" s="695"/>
      <c r="I32" s="254" t="s">
        <v>373</v>
      </c>
      <c r="J32" s="300"/>
      <c r="K32" s="250"/>
      <c r="L32" s="693"/>
      <c r="M32" s="694"/>
      <c r="N32" s="694"/>
      <c r="O32" s="695"/>
    </row>
    <row r="33" spans="2:15" ht="14.1" customHeight="1" x14ac:dyDescent="0.25">
      <c r="B33" s="254" t="s">
        <v>369</v>
      </c>
      <c r="C33" s="250"/>
      <c r="D33" s="693"/>
      <c r="E33" s="694"/>
      <c r="F33" s="694"/>
      <c r="G33" s="695"/>
      <c r="I33" s="254" t="s">
        <v>374</v>
      </c>
      <c r="J33" s="300"/>
      <c r="K33" s="250"/>
      <c r="L33" s="745"/>
      <c r="M33" s="746"/>
      <c r="N33" s="746"/>
      <c r="O33" s="747"/>
    </row>
    <row r="34" spans="2:15" ht="14.1" customHeight="1" x14ac:dyDescent="0.25">
      <c r="B34" s="254" t="s">
        <v>370</v>
      </c>
      <c r="C34" s="250"/>
      <c r="D34" s="693"/>
      <c r="E34" s="694"/>
      <c r="F34" s="694"/>
      <c r="G34" s="695"/>
      <c r="I34" s="254" t="s">
        <v>375</v>
      </c>
      <c r="J34" s="300"/>
      <c r="K34" s="250"/>
      <c r="L34" s="745"/>
      <c r="M34" s="746"/>
      <c r="N34" s="746"/>
      <c r="O34" s="747"/>
    </row>
    <row r="35" spans="2:15" ht="14.1" customHeight="1" x14ac:dyDescent="0.25">
      <c r="B35" s="254" t="s">
        <v>371</v>
      </c>
      <c r="C35" s="250"/>
      <c r="D35" s="693"/>
      <c r="E35" s="694"/>
      <c r="F35" s="694"/>
      <c r="G35" s="695"/>
      <c r="I35" s="242" t="s">
        <v>376</v>
      </c>
      <c r="J35" s="594"/>
      <c r="K35" s="243"/>
      <c r="L35" s="751"/>
      <c r="M35" s="694"/>
      <c r="N35" s="694"/>
      <c r="O35" s="695"/>
    </row>
    <row r="36" spans="2:15" ht="4.6500000000000004" customHeight="1" thickBot="1" x14ac:dyDescent="0.3">
      <c r="B36" s="184"/>
      <c r="C36" s="184"/>
      <c r="D36" s="61"/>
      <c r="E36" s="61"/>
      <c r="F36" s="61"/>
      <c r="G36" s="61"/>
      <c r="H36" s="61"/>
      <c r="I36" s="61"/>
      <c r="J36" s="61"/>
      <c r="K36" s="61"/>
      <c r="L36" s="61"/>
      <c r="M36" s="61"/>
      <c r="N36" s="61"/>
      <c r="O36" s="61"/>
    </row>
    <row r="37" spans="2:15" ht="4.6500000000000004" customHeight="1" thickTop="1" x14ac:dyDescent="0.25"/>
    <row r="38" spans="2:15" ht="14.1" customHeight="1" x14ac:dyDescent="0.25">
      <c r="B38" s="244" t="s">
        <v>379</v>
      </c>
      <c r="C38" s="245"/>
      <c r="D38" s="693"/>
      <c r="E38" s="694"/>
      <c r="F38" s="694"/>
      <c r="G38" s="695"/>
      <c r="I38" s="152"/>
      <c r="J38" s="35"/>
      <c r="K38" s="86"/>
      <c r="L38" s="152"/>
      <c r="M38" s="35"/>
      <c r="N38" s="86"/>
    </row>
    <row r="39" spans="2:15" ht="4.6500000000000004" customHeight="1" x14ac:dyDescent="0.25"/>
    <row r="40" spans="2:15" ht="14.1" customHeight="1" x14ac:dyDescent="0.25">
      <c r="B40" s="242" t="s">
        <v>368</v>
      </c>
      <c r="C40" s="243"/>
      <c r="D40" s="693"/>
      <c r="E40" s="694"/>
      <c r="F40" s="694"/>
      <c r="G40" s="695"/>
      <c r="I40" s="242" t="s">
        <v>373</v>
      </c>
      <c r="J40" s="594"/>
      <c r="K40" s="243"/>
      <c r="L40" s="693"/>
      <c r="M40" s="694"/>
      <c r="N40" s="694"/>
      <c r="O40" s="695"/>
    </row>
    <row r="41" spans="2:15" ht="14.1" customHeight="1" x14ac:dyDescent="0.25">
      <c r="B41" s="242" t="s">
        <v>369</v>
      </c>
      <c r="C41" s="243"/>
      <c r="D41" s="693"/>
      <c r="E41" s="694"/>
      <c r="F41" s="694"/>
      <c r="G41" s="695"/>
      <c r="I41" s="242" t="s">
        <v>374</v>
      </c>
      <c r="J41" s="594"/>
      <c r="K41" s="243"/>
      <c r="L41" s="745"/>
      <c r="M41" s="746"/>
      <c r="N41" s="746"/>
      <c r="O41" s="747"/>
    </row>
    <row r="42" spans="2:15" ht="14.1" customHeight="1" x14ac:dyDescent="0.25">
      <c r="B42" s="242" t="s">
        <v>370</v>
      </c>
      <c r="C42" s="243"/>
      <c r="D42" s="693"/>
      <c r="E42" s="694"/>
      <c r="F42" s="694"/>
      <c r="G42" s="695"/>
      <c r="I42" s="242" t="s">
        <v>375</v>
      </c>
      <c r="J42" s="594"/>
      <c r="K42" s="243"/>
      <c r="L42" s="745"/>
      <c r="M42" s="746"/>
      <c r="N42" s="746"/>
      <c r="O42" s="747"/>
    </row>
    <row r="43" spans="2:15" ht="14.1" customHeight="1" x14ac:dyDescent="0.25">
      <c r="B43" s="242" t="s">
        <v>371</v>
      </c>
      <c r="C43" s="243"/>
      <c r="D43" s="693"/>
      <c r="E43" s="694"/>
      <c r="F43" s="694"/>
      <c r="G43" s="695"/>
      <c r="I43" s="242" t="s">
        <v>376</v>
      </c>
      <c r="J43" s="594"/>
      <c r="K43" s="243"/>
      <c r="L43" s="748"/>
      <c r="M43" s="694"/>
      <c r="N43" s="694"/>
      <c r="O43" s="695"/>
    </row>
    <row r="44" spans="2:15" ht="4.6500000000000004" customHeight="1" thickBot="1" x14ac:dyDescent="0.3">
      <c r="B44" s="61"/>
      <c r="C44" s="61"/>
      <c r="D44" s="61"/>
      <c r="E44" s="61"/>
      <c r="F44" s="61"/>
      <c r="G44" s="61"/>
      <c r="H44" s="61"/>
      <c r="I44" s="61"/>
      <c r="J44" s="61"/>
      <c r="K44" s="61"/>
      <c r="L44" s="61"/>
      <c r="M44" s="61"/>
      <c r="N44" s="61"/>
      <c r="O44" s="61"/>
    </row>
    <row r="45" spans="2:15" ht="4.6500000000000004" customHeight="1" thickTop="1" x14ac:dyDescent="0.25"/>
    <row r="46" spans="2:15" ht="14.1" customHeight="1" x14ac:dyDescent="0.25">
      <c r="B46" s="244" t="s">
        <v>378</v>
      </c>
      <c r="C46" s="245"/>
      <c r="D46" s="693"/>
      <c r="E46" s="694"/>
      <c r="F46" s="694"/>
      <c r="G46" s="695"/>
      <c r="I46" s="152"/>
      <c r="J46" s="35"/>
      <c r="K46" s="86"/>
      <c r="L46" s="152"/>
      <c r="M46" s="35"/>
      <c r="N46" s="86"/>
    </row>
    <row r="47" spans="2:15" ht="4.6500000000000004" customHeight="1" x14ac:dyDescent="0.25"/>
    <row r="48" spans="2:15" ht="14.1" customHeight="1" x14ac:dyDescent="0.25">
      <c r="B48" s="242" t="s">
        <v>368</v>
      </c>
      <c r="C48" s="243"/>
      <c r="D48" s="693"/>
      <c r="E48" s="694"/>
      <c r="F48" s="694"/>
      <c r="G48" s="695"/>
      <c r="I48" s="242" t="s">
        <v>373</v>
      </c>
      <c r="J48" s="594"/>
      <c r="K48" s="243"/>
      <c r="L48" s="693"/>
      <c r="M48" s="694"/>
      <c r="N48" s="694"/>
      <c r="O48" s="695"/>
    </row>
    <row r="49" spans="2:15" ht="14.1" customHeight="1" x14ac:dyDescent="0.25">
      <c r="B49" s="242" t="s">
        <v>369</v>
      </c>
      <c r="C49" s="243"/>
      <c r="D49" s="693"/>
      <c r="E49" s="694"/>
      <c r="F49" s="694"/>
      <c r="G49" s="695"/>
      <c r="I49" s="242" t="s">
        <v>374</v>
      </c>
      <c r="J49" s="594"/>
      <c r="K49" s="243"/>
      <c r="L49" s="745"/>
      <c r="M49" s="746"/>
      <c r="N49" s="746"/>
      <c r="O49" s="747"/>
    </row>
    <row r="50" spans="2:15" ht="14.1" customHeight="1" x14ac:dyDescent="0.25">
      <c r="B50" s="242" t="s">
        <v>370</v>
      </c>
      <c r="C50" s="243"/>
      <c r="D50" s="693"/>
      <c r="E50" s="694"/>
      <c r="F50" s="694"/>
      <c r="G50" s="695"/>
      <c r="I50" s="242" t="s">
        <v>375</v>
      </c>
      <c r="J50" s="594"/>
      <c r="K50" s="243"/>
      <c r="L50" s="745"/>
      <c r="M50" s="746"/>
      <c r="N50" s="746"/>
      <c r="O50" s="747"/>
    </row>
    <row r="51" spans="2:15" ht="14.1" customHeight="1" x14ac:dyDescent="0.25">
      <c r="B51" s="242" t="s">
        <v>371</v>
      </c>
      <c r="C51" s="243"/>
      <c r="D51" s="693"/>
      <c r="E51" s="694"/>
      <c r="F51" s="694"/>
      <c r="G51" s="695"/>
      <c r="I51" s="242" t="s">
        <v>376</v>
      </c>
      <c r="J51" s="594"/>
      <c r="K51" s="243"/>
      <c r="L51" s="748"/>
      <c r="M51" s="694"/>
      <c r="N51" s="694"/>
      <c r="O51" s="695"/>
    </row>
    <row r="52" spans="2:15" ht="4.6500000000000004" customHeight="1" thickBot="1" x14ac:dyDescent="0.3">
      <c r="B52" s="61"/>
      <c r="C52" s="61"/>
      <c r="D52" s="61"/>
      <c r="E52" s="61"/>
      <c r="F52" s="61"/>
      <c r="G52" s="61"/>
      <c r="H52" s="61"/>
      <c r="I52" s="61"/>
      <c r="J52" s="61"/>
      <c r="K52" s="61"/>
      <c r="L52" s="61"/>
      <c r="M52" s="61"/>
      <c r="N52" s="61"/>
      <c r="O52" s="61"/>
    </row>
    <row r="53" spans="2:15" ht="4.6500000000000004" customHeight="1" thickTop="1" x14ac:dyDescent="0.25"/>
    <row r="54" spans="2:15" ht="14.1" customHeight="1" x14ac:dyDescent="0.25">
      <c r="B54" s="244" t="s">
        <v>380</v>
      </c>
      <c r="C54" s="245"/>
      <c r="D54" s="693"/>
      <c r="E54" s="694"/>
      <c r="F54" s="694"/>
      <c r="G54" s="695"/>
      <c r="I54" s="152"/>
      <c r="J54" s="35"/>
      <c r="K54" s="86"/>
      <c r="L54" s="152"/>
      <c r="M54" s="35"/>
      <c r="N54" s="86"/>
    </row>
    <row r="55" spans="2:15" ht="4.6500000000000004" customHeight="1" x14ac:dyDescent="0.25"/>
    <row r="56" spans="2:15" ht="14.1" customHeight="1" x14ac:dyDescent="0.25">
      <c r="B56" s="242" t="s">
        <v>368</v>
      </c>
      <c r="C56" s="243"/>
      <c r="D56" s="693"/>
      <c r="E56" s="694"/>
      <c r="F56" s="694"/>
      <c r="G56" s="695"/>
      <c r="I56" s="242" t="s">
        <v>373</v>
      </c>
      <c r="J56" s="594"/>
      <c r="K56" s="243"/>
      <c r="L56" s="693"/>
      <c r="M56" s="694"/>
      <c r="N56" s="694"/>
      <c r="O56" s="695"/>
    </row>
    <row r="57" spans="2:15" ht="14.1" customHeight="1" x14ac:dyDescent="0.25">
      <c r="B57" s="242" t="s">
        <v>369</v>
      </c>
      <c r="C57" s="243"/>
      <c r="D57" s="693"/>
      <c r="E57" s="694"/>
      <c r="F57" s="694"/>
      <c r="G57" s="695"/>
      <c r="I57" s="242" t="s">
        <v>374</v>
      </c>
      <c r="J57" s="594"/>
      <c r="K57" s="243"/>
      <c r="L57" s="745"/>
      <c r="M57" s="746"/>
      <c r="N57" s="746"/>
      <c r="O57" s="747"/>
    </row>
    <row r="58" spans="2:15" ht="14.1" customHeight="1" x14ac:dyDescent="0.25">
      <c r="B58" s="242" t="s">
        <v>370</v>
      </c>
      <c r="C58" s="243"/>
      <c r="D58" s="693"/>
      <c r="E58" s="694"/>
      <c r="F58" s="694"/>
      <c r="G58" s="695"/>
      <c r="I58" s="242" t="s">
        <v>375</v>
      </c>
      <c r="J58" s="594"/>
      <c r="K58" s="243"/>
      <c r="L58" s="745"/>
      <c r="M58" s="746"/>
      <c r="N58" s="746"/>
      <c r="O58" s="747"/>
    </row>
    <row r="59" spans="2:15" ht="14.1" customHeight="1" x14ac:dyDescent="0.25">
      <c r="B59" s="242" t="s">
        <v>371</v>
      </c>
      <c r="C59" s="243"/>
      <c r="D59" s="693"/>
      <c r="E59" s="694"/>
      <c r="F59" s="694"/>
      <c r="G59" s="695"/>
      <c r="I59" s="242" t="s">
        <v>376</v>
      </c>
      <c r="J59" s="594"/>
      <c r="K59" s="243"/>
      <c r="L59" s="748"/>
      <c r="M59" s="694"/>
      <c r="N59" s="694"/>
      <c r="O59" s="695"/>
    </row>
    <row r="60" spans="2:15" ht="4.6500000000000004" customHeight="1" thickBot="1" x14ac:dyDescent="0.3">
      <c r="B60" s="61"/>
      <c r="C60" s="61"/>
      <c r="D60" s="61"/>
      <c r="E60" s="61"/>
      <c r="F60" s="61"/>
      <c r="G60" s="61"/>
      <c r="H60" s="61"/>
      <c r="I60" s="61"/>
      <c r="J60" s="61"/>
      <c r="K60" s="61"/>
      <c r="L60" s="61"/>
      <c r="M60" s="61"/>
      <c r="N60" s="61"/>
      <c r="O60" s="61"/>
    </row>
    <row r="61" spans="2:15" ht="4.6500000000000004" customHeight="1" thickTop="1" x14ac:dyDescent="0.25"/>
    <row r="62" spans="2:15" ht="14.1" customHeight="1" x14ac:dyDescent="0.25">
      <c r="B62" s="244" t="s">
        <v>381</v>
      </c>
      <c r="C62" s="245"/>
      <c r="D62" s="693"/>
      <c r="E62" s="694"/>
      <c r="F62" s="694"/>
      <c r="G62" s="695"/>
      <c r="I62" s="595" t="s">
        <v>734</v>
      </c>
      <c r="J62" s="598"/>
      <c r="K62" s="599"/>
      <c r="L62" s="693"/>
      <c r="M62" s="694"/>
      <c r="N62" s="694"/>
      <c r="O62" s="695"/>
    </row>
    <row r="63" spans="2:15" ht="4.6500000000000004" customHeight="1" x14ac:dyDescent="0.25"/>
    <row r="64" spans="2:15" ht="14.1" customHeight="1" x14ac:dyDescent="0.25">
      <c r="B64" s="242" t="s">
        <v>368</v>
      </c>
      <c r="C64" s="243"/>
      <c r="D64" s="693"/>
      <c r="E64" s="694"/>
      <c r="F64" s="694"/>
      <c r="G64" s="695"/>
      <c r="I64" s="242" t="s">
        <v>373</v>
      </c>
      <c r="J64" s="594"/>
      <c r="K64" s="243"/>
      <c r="L64" s="693"/>
      <c r="M64" s="694"/>
      <c r="N64" s="694"/>
      <c r="O64" s="695"/>
    </row>
    <row r="65" spans="2:15" ht="14.1" customHeight="1" x14ac:dyDescent="0.25">
      <c r="B65" s="242" t="s">
        <v>369</v>
      </c>
      <c r="C65" s="243"/>
      <c r="D65" s="693"/>
      <c r="E65" s="694"/>
      <c r="F65" s="694"/>
      <c r="G65" s="695"/>
      <c r="I65" s="242" t="s">
        <v>374</v>
      </c>
      <c r="J65" s="594"/>
      <c r="K65" s="243"/>
      <c r="L65" s="745"/>
      <c r="M65" s="746"/>
      <c r="N65" s="746"/>
      <c r="O65" s="747"/>
    </row>
    <row r="66" spans="2:15" ht="14.1" customHeight="1" x14ac:dyDescent="0.25">
      <c r="B66" s="242" t="s">
        <v>370</v>
      </c>
      <c r="C66" s="243"/>
      <c r="D66" s="693"/>
      <c r="E66" s="694"/>
      <c r="F66" s="694"/>
      <c r="G66" s="695"/>
      <c r="I66" s="242" t="s">
        <v>375</v>
      </c>
      <c r="J66" s="594"/>
      <c r="K66" s="243"/>
      <c r="L66" s="745"/>
      <c r="M66" s="746"/>
      <c r="N66" s="746"/>
      <c r="O66" s="747"/>
    </row>
    <row r="67" spans="2:15" ht="14.1" customHeight="1" x14ac:dyDescent="0.25">
      <c r="B67" s="242" t="s">
        <v>371</v>
      </c>
      <c r="C67" s="243"/>
      <c r="D67" s="693"/>
      <c r="E67" s="694"/>
      <c r="F67" s="694"/>
      <c r="G67" s="695"/>
      <c r="I67" s="242" t="s">
        <v>376</v>
      </c>
      <c r="J67" s="594"/>
      <c r="K67" s="243"/>
      <c r="L67" s="748"/>
      <c r="M67" s="694"/>
      <c r="N67" s="694"/>
      <c r="O67" s="695"/>
    </row>
    <row r="68" spans="2:15" ht="4.6500000000000004" customHeight="1" x14ac:dyDescent="0.25"/>
    <row r="69" spans="2:15" ht="14.1" customHeight="1" x14ac:dyDescent="0.25">
      <c r="B69" s="244" t="s">
        <v>732</v>
      </c>
      <c r="C69" s="245"/>
      <c r="D69" s="693"/>
      <c r="E69" s="694"/>
      <c r="F69" s="694"/>
      <c r="G69" s="695"/>
      <c r="I69" s="595" t="s">
        <v>733</v>
      </c>
      <c r="J69" s="596"/>
      <c r="K69" s="596"/>
      <c r="L69" s="597"/>
      <c r="M69" s="693"/>
      <c r="N69" s="694"/>
      <c r="O69" s="695"/>
    </row>
    <row r="70" spans="2:15" ht="4.6500000000000004" customHeight="1" x14ac:dyDescent="0.25"/>
    <row r="71" spans="2:15" ht="14.1" customHeight="1" x14ac:dyDescent="0.25">
      <c r="B71" s="242" t="s">
        <v>368</v>
      </c>
      <c r="C71" s="243"/>
      <c r="D71" s="693"/>
      <c r="E71" s="694"/>
      <c r="F71" s="694"/>
      <c r="G71" s="695"/>
      <c r="I71" s="242" t="s">
        <v>373</v>
      </c>
      <c r="J71" s="594"/>
      <c r="K71" s="243"/>
      <c r="L71" s="693"/>
      <c r="M71" s="694"/>
      <c r="N71" s="694"/>
      <c r="O71" s="695"/>
    </row>
    <row r="72" spans="2:15" ht="14.1" customHeight="1" x14ac:dyDescent="0.25">
      <c r="B72" s="242" t="s">
        <v>369</v>
      </c>
      <c r="C72" s="243"/>
      <c r="D72" s="693"/>
      <c r="E72" s="694"/>
      <c r="F72" s="694"/>
      <c r="G72" s="695"/>
      <c r="I72" s="242" t="s">
        <v>374</v>
      </c>
      <c r="J72" s="594"/>
      <c r="K72" s="243"/>
      <c r="L72" s="745"/>
      <c r="M72" s="746"/>
      <c r="N72" s="746"/>
      <c r="O72" s="747"/>
    </row>
    <row r="73" spans="2:15" ht="14.1" customHeight="1" x14ac:dyDescent="0.25">
      <c r="B73" s="242" t="s">
        <v>370</v>
      </c>
      <c r="C73" s="243"/>
      <c r="D73" s="693"/>
      <c r="E73" s="694"/>
      <c r="F73" s="694"/>
      <c r="G73" s="695"/>
      <c r="I73" s="242" t="s">
        <v>375</v>
      </c>
      <c r="J73" s="594"/>
      <c r="K73" s="243"/>
      <c r="L73" s="745"/>
      <c r="M73" s="746"/>
      <c r="N73" s="746"/>
      <c r="O73" s="747"/>
    </row>
    <row r="74" spans="2:15" ht="14.1" customHeight="1" x14ac:dyDescent="0.25">
      <c r="B74" s="242" t="s">
        <v>371</v>
      </c>
      <c r="C74" s="243"/>
      <c r="D74" s="693"/>
      <c r="E74" s="694"/>
      <c r="F74" s="694"/>
      <c r="G74" s="695"/>
      <c r="I74" s="242" t="s">
        <v>376</v>
      </c>
      <c r="J74" s="594"/>
      <c r="K74" s="243"/>
      <c r="L74" s="748"/>
      <c r="M74" s="694"/>
      <c r="N74" s="694"/>
      <c r="O74" s="695"/>
    </row>
    <row r="75" spans="2:15" ht="4.6500000000000004" customHeight="1" thickBot="1" x14ac:dyDescent="0.3">
      <c r="B75" s="61"/>
      <c r="C75" s="61"/>
      <c r="D75" s="61"/>
      <c r="E75" s="61"/>
      <c r="F75" s="61"/>
      <c r="G75" s="61"/>
      <c r="H75" s="61"/>
      <c r="I75" s="61"/>
      <c r="J75" s="61"/>
      <c r="K75" s="61"/>
      <c r="L75" s="61"/>
      <c r="M75" s="61"/>
      <c r="N75" s="61"/>
      <c r="O75" s="61"/>
    </row>
    <row r="76" spans="2:15" ht="13.8" thickTop="1" x14ac:dyDescent="0.25">
      <c r="B76" s="550" t="str">
        <f>Guide!$C$29</f>
        <v>For year: 2023</v>
      </c>
      <c r="C76" s="540"/>
      <c r="O76" s="31" t="s">
        <v>89</v>
      </c>
    </row>
  </sheetData>
  <sheetProtection algorithmName="SHA-512" hashValue="3Z3dge/0gJd6jgYNoI6zVDTjHjwsPm+Gzg8g+IR2N44IterndSogpNtkxXTR5A1Sc+E+n49VTABlhJxq/XFxhw==" saltValue="v0Ev81g+u99a48qyEoDMDg==" spinCount="100000" sheet="1" objects="1" scenarios="1"/>
  <mergeCells count="87">
    <mergeCell ref="D57:G57"/>
    <mergeCell ref="L57:O57"/>
    <mergeCell ref="D58:G58"/>
    <mergeCell ref="L58:O58"/>
    <mergeCell ref="D59:G59"/>
    <mergeCell ref="L59:O59"/>
    <mergeCell ref="L65:O65"/>
    <mergeCell ref="D62:G62"/>
    <mergeCell ref="D64:G64"/>
    <mergeCell ref="L64:O64"/>
    <mergeCell ref="D65:G65"/>
    <mergeCell ref="L62:O62"/>
    <mergeCell ref="D42:G42"/>
    <mergeCell ref="L42:O42"/>
    <mergeCell ref="D43:G43"/>
    <mergeCell ref="L43:O43"/>
    <mergeCell ref="D56:G56"/>
    <mergeCell ref="D48:G48"/>
    <mergeCell ref="D46:G46"/>
    <mergeCell ref="L48:O48"/>
    <mergeCell ref="D49:G49"/>
    <mergeCell ref="L49:O49"/>
    <mergeCell ref="D50:G50"/>
    <mergeCell ref="L50:O50"/>
    <mergeCell ref="D51:G51"/>
    <mergeCell ref="L51:O51"/>
    <mergeCell ref="D54:G54"/>
    <mergeCell ref="L56:O56"/>
    <mergeCell ref="L32:O32"/>
    <mergeCell ref="D41:G41"/>
    <mergeCell ref="L41:O41"/>
    <mergeCell ref="D40:G40"/>
    <mergeCell ref="D38:G38"/>
    <mergeCell ref="L40:O40"/>
    <mergeCell ref="L33:O33"/>
    <mergeCell ref="D34:G34"/>
    <mergeCell ref="L34:O34"/>
    <mergeCell ref="D33:G33"/>
    <mergeCell ref="D32:G32"/>
    <mergeCell ref="D35:G35"/>
    <mergeCell ref="L35:O35"/>
    <mergeCell ref="D16:G16"/>
    <mergeCell ref="L16:O16"/>
    <mergeCell ref="I5:J5"/>
    <mergeCell ref="I7:J7"/>
    <mergeCell ref="I9:J9"/>
    <mergeCell ref="I11:J11"/>
    <mergeCell ref="B5:G5"/>
    <mergeCell ref="B7:G7"/>
    <mergeCell ref="B9:G9"/>
    <mergeCell ref="B11:G11"/>
    <mergeCell ref="L5:O5"/>
    <mergeCell ref="L7:O7"/>
    <mergeCell ref="L9:O9"/>
    <mergeCell ref="L11:O11"/>
    <mergeCell ref="D14:G14"/>
    <mergeCell ref="D19:G19"/>
    <mergeCell ref="D26:G26"/>
    <mergeCell ref="L26:O26"/>
    <mergeCell ref="L18:O18"/>
    <mergeCell ref="L19:O19"/>
    <mergeCell ref="D24:G24"/>
    <mergeCell ref="L24:O24"/>
    <mergeCell ref="D74:G74"/>
    <mergeCell ref="L74:O74"/>
    <mergeCell ref="D72:G72"/>
    <mergeCell ref="L72:O72"/>
    <mergeCell ref="D67:G67"/>
    <mergeCell ref="L67:O67"/>
    <mergeCell ref="M69:O69"/>
    <mergeCell ref="D69:G69"/>
    <mergeCell ref="N1:O1"/>
    <mergeCell ref="D71:G71"/>
    <mergeCell ref="L71:O71"/>
    <mergeCell ref="D73:G73"/>
    <mergeCell ref="L73:O73"/>
    <mergeCell ref="D66:G66"/>
    <mergeCell ref="L66:O66"/>
    <mergeCell ref="D30:G30"/>
    <mergeCell ref="L17:O17"/>
    <mergeCell ref="D25:G25"/>
    <mergeCell ref="L25:O25"/>
    <mergeCell ref="D22:G22"/>
    <mergeCell ref="D17:G17"/>
    <mergeCell ref="D27:G27"/>
    <mergeCell ref="L27:O27"/>
    <mergeCell ref="D18:G18"/>
  </mergeCells>
  <phoneticPr fontId="4" type="noConversion"/>
  <printOptions horizontalCentered="1"/>
  <pageMargins left="0.25" right="0.25" top="0.75" bottom="0.75" header="0.3" footer="0.3"/>
  <pageSetup scale="85" orientation="portrait" r:id="rId1"/>
  <headerFooter alignWithMargins="0">
    <oddHeader>&amp;C&amp;"Arial,Bold"Low-Income Housing Tax Credit / Tax Exempt Bond Application</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S77"/>
  <sheetViews>
    <sheetView workbookViewId="0">
      <selection activeCell="H5" sqref="H5"/>
    </sheetView>
  </sheetViews>
  <sheetFormatPr defaultColWidth="9" defaultRowHeight="13.2" x14ac:dyDescent="0.25"/>
  <cols>
    <col min="1" max="1" width="2" style="31" customWidth="1"/>
    <col min="2" max="4" width="9" style="31"/>
    <col min="5" max="5" width="6.109375" style="31" customWidth="1"/>
    <col min="6" max="6" width="8.109375" style="31" customWidth="1"/>
    <col min="7" max="7" width="6.44140625" style="31" customWidth="1"/>
    <col min="8" max="8" width="5.6640625" style="31" customWidth="1"/>
    <col min="9" max="9" width="7.6640625" style="31" customWidth="1"/>
    <col min="10" max="10" width="5.33203125" style="31" customWidth="1"/>
    <col min="11" max="11" width="6.109375" style="31" customWidth="1"/>
    <col min="12" max="12" width="7.33203125" style="31" customWidth="1"/>
    <col min="13" max="13" width="6.88671875" style="31" customWidth="1"/>
    <col min="14" max="14" width="6.6640625" style="31" customWidth="1"/>
    <col min="15" max="15" width="5.6640625" style="31" customWidth="1"/>
    <col min="16" max="16" width="5.88671875" style="31" customWidth="1"/>
    <col min="17" max="17" width="7.5546875" style="31" customWidth="1"/>
    <col min="18" max="18" width="2" style="31" customWidth="1"/>
    <col min="19" max="16384" width="9" style="31"/>
  </cols>
  <sheetData>
    <row r="1" spans="2:17" x14ac:dyDescent="0.25">
      <c r="B1" s="351">
        <f>'1'!J4</f>
        <v>0</v>
      </c>
      <c r="F1" s="34"/>
      <c r="P1" s="744">
        <f>'1'!Q4</f>
        <v>0</v>
      </c>
      <c r="Q1" s="744"/>
    </row>
    <row r="2" spans="2:17" ht="5.25" customHeight="1" x14ac:dyDescent="0.25"/>
    <row r="3" spans="2:17" ht="15.6" x14ac:dyDescent="0.3">
      <c r="B3" s="48" t="s">
        <v>64</v>
      </c>
      <c r="C3" s="42"/>
      <c r="D3" s="42"/>
      <c r="E3" s="42"/>
      <c r="F3" s="42"/>
      <c r="G3" s="42"/>
      <c r="H3" s="42"/>
      <c r="I3" s="42"/>
      <c r="J3" s="42"/>
      <c r="K3" s="42"/>
      <c r="L3" s="42"/>
      <c r="M3" s="42"/>
      <c r="N3" s="42"/>
      <c r="O3" s="42"/>
      <c r="P3" s="42"/>
      <c r="Q3" s="42"/>
    </row>
    <row r="4" spans="2:17" ht="7.95" customHeight="1" x14ac:dyDescent="0.25"/>
    <row r="5" spans="2:17" x14ac:dyDescent="0.25">
      <c r="B5" s="573" t="s">
        <v>551</v>
      </c>
      <c r="C5" s="573"/>
      <c r="D5" s="573"/>
      <c r="E5" s="573"/>
      <c r="F5" s="573"/>
      <c r="G5" s="352" t="s">
        <v>944</v>
      </c>
      <c r="H5" s="343"/>
      <c r="I5" s="45"/>
      <c r="J5" s="35"/>
      <c r="L5" s="573" t="s">
        <v>71</v>
      </c>
      <c r="M5" s="573"/>
      <c r="N5" s="573"/>
      <c r="O5" s="228"/>
      <c r="P5" s="760">
        <f>'1'!N44</f>
        <v>0</v>
      </c>
      <c r="Q5" s="761"/>
    </row>
    <row r="6" spans="2:17" ht="4.6500000000000004" customHeight="1" x14ac:dyDescent="0.25">
      <c r="I6" s="60"/>
      <c r="J6" s="86"/>
    </row>
    <row r="7" spans="2:17" x14ac:dyDescent="0.25">
      <c r="B7" s="567" t="s">
        <v>65</v>
      </c>
      <c r="C7" s="567"/>
      <c r="D7" s="567"/>
      <c r="E7" s="567"/>
      <c r="F7" s="567"/>
      <c r="G7" s="352" t="s">
        <v>944</v>
      </c>
      <c r="H7" s="565"/>
      <c r="I7" s="45"/>
      <c r="J7" s="35"/>
      <c r="L7" s="573" t="s">
        <v>74</v>
      </c>
      <c r="M7" s="573"/>
      <c r="N7" s="573"/>
      <c r="O7" s="228"/>
      <c r="P7" s="724"/>
      <c r="Q7" s="725"/>
    </row>
    <row r="8" spans="2:17" ht="4.6500000000000004" customHeight="1" x14ac:dyDescent="0.25">
      <c r="B8" s="60"/>
      <c r="I8" s="60"/>
      <c r="J8" s="86"/>
    </row>
    <row r="9" spans="2:17" x14ac:dyDescent="0.25">
      <c r="B9" s="567" t="s">
        <v>66</v>
      </c>
      <c r="C9" s="567"/>
      <c r="D9" s="567"/>
      <c r="E9" s="567"/>
      <c r="F9" s="567"/>
      <c r="G9" s="352" t="s">
        <v>944</v>
      </c>
      <c r="H9" s="565"/>
      <c r="I9" s="45"/>
      <c r="J9" s="35"/>
      <c r="L9" s="573" t="s">
        <v>73</v>
      </c>
      <c r="M9" s="573"/>
      <c r="N9" s="573"/>
      <c r="O9" s="228"/>
      <c r="P9" s="724"/>
      <c r="Q9" s="725"/>
    </row>
    <row r="10" spans="2:17" ht="4.6500000000000004" customHeight="1" x14ac:dyDescent="0.25">
      <c r="B10" s="60"/>
      <c r="I10" s="60"/>
      <c r="J10" s="86"/>
    </row>
    <row r="11" spans="2:17" x14ac:dyDescent="0.25">
      <c r="B11" s="567" t="s">
        <v>552</v>
      </c>
      <c r="C11" s="567"/>
      <c r="D11" s="567"/>
      <c r="E11" s="567"/>
      <c r="F11" s="567"/>
      <c r="G11" s="352" t="s">
        <v>944</v>
      </c>
      <c r="H11" s="565"/>
      <c r="I11" s="45"/>
      <c r="J11" s="35"/>
      <c r="L11" s="573" t="s">
        <v>72</v>
      </c>
      <c r="M11" s="573"/>
      <c r="N11" s="573"/>
      <c r="O11" s="228"/>
      <c r="P11" s="724"/>
      <c r="Q11" s="725"/>
    </row>
    <row r="12" spans="2:17" ht="5.25" customHeight="1" x14ac:dyDescent="0.25">
      <c r="B12" s="60"/>
      <c r="G12" s="357"/>
      <c r="H12" s="35"/>
      <c r="I12" s="45"/>
      <c r="J12" s="35"/>
      <c r="P12" s="46"/>
      <c r="Q12" s="46"/>
    </row>
    <row r="13" spans="2:17" x14ac:dyDescent="0.25">
      <c r="B13" s="600" t="s">
        <v>633</v>
      </c>
      <c r="C13" s="600"/>
      <c r="D13" s="600"/>
      <c r="E13" s="600"/>
      <c r="F13" s="600"/>
      <c r="G13" s="352" t="s">
        <v>944</v>
      </c>
      <c r="H13" s="565"/>
      <c r="I13" s="45"/>
      <c r="J13" s="35"/>
      <c r="K13" s="373"/>
    </row>
    <row r="14" spans="2:17" ht="4.6500000000000004" customHeight="1" x14ac:dyDescent="0.25">
      <c r="B14" s="60"/>
      <c r="I14" s="60"/>
      <c r="J14" s="86"/>
    </row>
    <row r="15" spans="2:17" ht="12.75" customHeight="1" x14ac:dyDescent="0.25">
      <c r="B15" s="567" t="s">
        <v>67</v>
      </c>
      <c r="C15" s="567"/>
      <c r="D15" s="567"/>
      <c r="E15" s="567"/>
      <c r="F15" s="567"/>
      <c r="G15" s="352" t="s">
        <v>944</v>
      </c>
      <c r="H15" s="565"/>
      <c r="I15" s="45"/>
      <c r="L15" s="567" t="s">
        <v>1173</v>
      </c>
      <c r="M15" s="567"/>
      <c r="N15" s="567"/>
      <c r="O15" s="567"/>
      <c r="P15" s="374" t="s">
        <v>944</v>
      </c>
      <c r="Q15" s="372"/>
    </row>
    <row r="16" spans="2:17" ht="4.6500000000000004" customHeight="1" x14ac:dyDescent="0.25">
      <c r="B16" s="60"/>
      <c r="I16" s="60"/>
      <c r="J16" s="402"/>
      <c r="K16" s="402"/>
      <c r="L16" s="402"/>
      <c r="M16" s="402"/>
      <c r="N16" s="402"/>
      <c r="O16" s="402"/>
      <c r="P16" s="402"/>
      <c r="Q16" s="402"/>
    </row>
    <row r="17" spans="2:17" x14ac:dyDescent="0.25">
      <c r="B17" s="567" t="s">
        <v>68</v>
      </c>
      <c r="C17" s="567"/>
      <c r="D17" s="567"/>
      <c r="E17" s="567"/>
      <c r="F17" s="567"/>
      <c r="G17" s="352" t="s">
        <v>944</v>
      </c>
      <c r="H17" s="565"/>
      <c r="I17" s="45"/>
    </row>
    <row r="18" spans="2:17" ht="4.6500000000000004" customHeight="1" x14ac:dyDescent="0.25">
      <c r="B18" s="60"/>
      <c r="I18" s="60"/>
      <c r="J18" s="86"/>
      <c r="L18" s="86"/>
      <c r="M18" s="86"/>
      <c r="N18" s="86"/>
      <c r="O18" s="86"/>
      <c r="P18" s="86"/>
      <c r="Q18" s="86"/>
    </row>
    <row r="19" spans="2:17" x14ac:dyDescent="0.25">
      <c r="B19" s="567" t="s">
        <v>69</v>
      </c>
      <c r="C19" s="567"/>
      <c r="D19" s="567"/>
      <c r="E19" s="567"/>
      <c r="F19" s="567"/>
      <c r="G19" s="352" t="s">
        <v>944</v>
      </c>
      <c r="H19" s="565"/>
      <c r="I19" s="45"/>
      <c r="J19" s="757" t="s">
        <v>1194</v>
      </c>
      <c r="K19" s="757"/>
      <c r="L19" s="757"/>
      <c r="M19" s="757"/>
      <c r="N19" s="757"/>
      <c r="O19" s="757"/>
      <c r="P19" s="757"/>
      <c r="Q19" s="757"/>
    </row>
    <row r="20" spans="2:17" ht="4.6500000000000004" customHeight="1" x14ac:dyDescent="0.25">
      <c r="B20" s="60"/>
      <c r="I20" s="60"/>
      <c r="J20" s="86"/>
      <c r="L20" s="86"/>
      <c r="M20" s="86"/>
      <c r="N20" s="86"/>
      <c r="O20" s="86"/>
      <c r="P20" s="86"/>
      <c r="Q20" s="86"/>
    </row>
    <row r="21" spans="2:17" x14ac:dyDescent="0.25">
      <c r="B21" s="567" t="s">
        <v>70</v>
      </c>
      <c r="C21" s="567"/>
      <c r="D21" s="567"/>
      <c r="E21" s="567"/>
      <c r="F21" s="567"/>
      <c r="G21" s="352" t="s">
        <v>944</v>
      </c>
      <c r="H21" s="565"/>
      <c r="I21" s="45"/>
      <c r="K21" s="566" t="s">
        <v>1195</v>
      </c>
      <c r="L21" s="754" t="s">
        <v>1345</v>
      </c>
      <c r="M21" s="754"/>
      <c r="O21" s="325" t="s">
        <v>1193</v>
      </c>
      <c r="P21" s="754" t="s">
        <v>1346</v>
      </c>
      <c r="Q21" s="754"/>
    </row>
    <row r="22" spans="2:17" ht="7.95" customHeight="1" x14ac:dyDescent="0.25">
      <c r="B22" s="60"/>
    </row>
    <row r="23" spans="2:17" x14ac:dyDescent="0.25">
      <c r="B23" s="601" t="s">
        <v>75</v>
      </c>
      <c r="C23" s="602"/>
      <c r="D23" s="726"/>
      <c r="E23" s="727"/>
      <c r="F23" s="727"/>
      <c r="G23" s="727"/>
      <c r="H23" s="727"/>
      <c r="I23" s="727"/>
      <c r="J23" s="727"/>
      <c r="K23" s="727"/>
      <c r="L23" s="727"/>
      <c r="M23" s="727"/>
      <c r="N23" s="727"/>
      <c r="O23" s="727"/>
      <c r="P23" s="727"/>
      <c r="Q23" s="728"/>
    </row>
    <row r="24" spans="2:17" x14ac:dyDescent="0.25">
      <c r="B24" s="60"/>
      <c r="D24" s="732"/>
      <c r="E24" s="733"/>
      <c r="F24" s="733"/>
      <c r="G24" s="733"/>
      <c r="H24" s="733"/>
      <c r="I24" s="733"/>
      <c r="J24" s="733"/>
      <c r="K24" s="733"/>
      <c r="L24" s="733"/>
      <c r="M24" s="733"/>
      <c r="N24" s="733"/>
      <c r="O24" s="733"/>
      <c r="P24" s="733"/>
      <c r="Q24" s="734"/>
    </row>
    <row r="25" spans="2:17" ht="6.6" customHeight="1" x14ac:dyDescent="0.25">
      <c r="B25" s="60"/>
    </row>
    <row r="26" spans="2:17" x14ac:dyDescent="0.25">
      <c r="B26" s="567" t="s">
        <v>76</v>
      </c>
      <c r="C26" s="567"/>
      <c r="D26" s="567"/>
      <c r="E26" s="567"/>
      <c r="F26" s="567"/>
      <c r="G26" s="567"/>
      <c r="H26" s="567"/>
      <c r="I26" s="567"/>
      <c r="J26" s="352" t="s">
        <v>944</v>
      </c>
      <c r="K26" s="343"/>
      <c r="L26" s="45"/>
      <c r="M26" s="35"/>
      <c r="N26" s="373" t="s">
        <v>503</v>
      </c>
      <c r="O26" s="373"/>
      <c r="P26" s="602"/>
      <c r="Q26" s="9"/>
    </row>
    <row r="27" spans="2:17" ht="4.6500000000000004" customHeight="1" x14ac:dyDescent="0.25">
      <c r="B27" s="60"/>
      <c r="G27" s="572"/>
      <c r="I27" s="572"/>
      <c r="L27" s="60"/>
      <c r="M27" s="86"/>
    </row>
    <row r="28" spans="2:17" x14ac:dyDescent="0.25">
      <c r="B28" s="567" t="s">
        <v>77</v>
      </c>
      <c r="C28" s="567"/>
      <c r="D28" s="567"/>
      <c r="E28" s="567"/>
      <c r="F28" s="567"/>
      <c r="G28" s="567"/>
      <c r="H28" s="567"/>
      <c r="I28" s="567"/>
      <c r="J28" s="352" t="s">
        <v>944</v>
      </c>
      <c r="K28" s="343"/>
      <c r="L28" s="45"/>
      <c r="M28" s="35"/>
    </row>
    <row r="29" spans="2:17" ht="6.6" customHeight="1" x14ac:dyDescent="0.25"/>
    <row r="30" spans="2:17" x14ac:dyDescent="0.25">
      <c r="B30" s="759" t="s">
        <v>78</v>
      </c>
      <c r="C30" s="759"/>
      <c r="D30" s="759"/>
      <c r="E30" s="759"/>
      <c r="F30" s="759"/>
      <c r="G30" s="759"/>
      <c r="H30" s="759"/>
      <c r="I30" s="759"/>
      <c r="J30" s="759"/>
      <c r="K30" s="759"/>
      <c r="L30" s="759"/>
      <c r="M30" s="759"/>
      <c r="N30" s="759"/>
      <c r="O30" s="759"/>
      <c r="P30" s="759"/>
      <c r="Q30" s="759"/>
    </row>
    <row r="31" spans="2:17" ht="9.9" customHeight="1" x14ac:dyDescent="0.25"/>
    <row r="32" spans="2:17" ht="15.6" x14ac:dyDescent="0.3">
      <c r="B32" s="48" t="s">
        <v>670</v>
      </c>
      <c r="C32" s="153"/>
      <c r="D32" s="153"/>
      <c r="E32" s="153"/>
      <c r="F32" s="153"/>
      <c r="G32" s="153"/>
      <c r="H32" s="153"/>
      <c r="I32" s="153"/>
      <c r="J32" s="153"/>
      <c r="K32" s="153"/>
      <c r="L32" s="153"/>
      <c r="M32" s="153"/>
      <c r="N32" s="153"/>
      <c r="O32" s="153"/>
      <c r="P32" s="153"/>
      <c r="Q32" s="153"/>
    </row>
    <row r="33" spans="2:19" ht="7.95" customHeight="1" x14ac:dyDescent="0.25"/>
    <row r="34" spans="2:19" ht="13.65" customHeight="1" x14ac:dyDescent="0.25">
      <c r="B34" s="49" t="s">
        <v>946</v>
      </c>
      <c r="C34" s="701"/>
      <c r="D34" s="701"/>
      <c r="F34" s="31" t="s">
        <v>81</v>
      </c>
      <c r="I34" s="721"/>
      <c r="J34" s="722"/>
      <c r="K34" s="723"/>
      <c r="M34" s="758" t="s">
        <v>1362</v>
      </c>
      <c r="N34" s="758"/>
      <c r="O34" s="758"/>
      <c r="P34" s="758"/>
      <c r="Q34" s="758"/>
    </row>
    <row r="35" spans="2:19" ht="4.6500000000000004" customHeight="1" x14ac:dyDescent="0.25"/>
    <row r="36" spans="2:19" ht="13.65" customHeight="1" x14ac:dyDescent="0.25">
      <c r="B36" s="49" t="s">
        <v>945</v>
      </c>
      <c r="C36" s="752"/>
      <c r="D36" s="752"/>
      <c r="E36" s="363"/>
      <c r="F36" s="31" t="s">
        <v>80</v>
      </c>
      <c r="I36" s="711"/>
      <c r="J36" s="712"/>
      <c r="K36" s="713"/>
      <c r="M36" s="756"/>
      <c r="N36" s="756"/>
      <c r="O36" s="756"/>
      <c r="P36" s="756"/>
      <c r="Q36" s="756"/>
    </row>
    <row r="37" spans="2:19" ht="4.6500000000000004" customHeight="1" x14ac:dyDescent="0.25"/>
    <row r="38" spans="2:19" ht="16.5" customHeight="1" x14ac:dyDescent="0.25">
      <c r="B38" s="689" t="s">
        <v>82</v>
      </c>
      <c r="C38" s="689"/>
      <c r="D38" s="689"/>
      <c r="E38" s="689"/>
      <c r="F38" s="689"/>
      <c r="G38" s="755"/>
      <c r="H38" s="693"/>
      <c r="I38" s="694"/>
      <c r="J38" s="694"/>
      <c r="K38" s="694"/>
      <c r="L38" s="694"/>
      <c r="M38" s="694"/>
      <c r="N38" s="694"/>
      <c r="O38" s="694"/>
      <c r="P38" s="694"/>
      <c r="Q38" s="695"/>
    </row>
    <row r="39" spans="2:19" ht="4.6500000000000004" customHeight="1" x14ac:dyDescent="0.25">
      <c r="B39" s="60"/>
    </row>
    <row r="40" spans="2:19" ht="16.5" customHeight="1" x14ac:dyDescent="0.25">
      <c r="B40" s="175" t="s">
        <v>383</v>
      </c>
      <c r="C40" s="693"/>
      <c r="D40" s="694"/>
      <c r="E40" s="694"/>
      <c r="F40" s="694"/>
      <c r="G40" s="694"/>
      <c r="H40" s="694"/>
      <c r="I40" s="694"/>
      <c r="J40" s="695"/>
      <c r="K40" s="305" t="s">
        <v>35</v>
      </c>
      <c r="L40" s="724"/>
      <c r="M40" s="753"/>
      <c r="N40" s="753"/>
      <c r="O40" s="753"/>
      <c r="P40" s="753"/>
      <c r="Q40" s="725"/>
    </row>
    <row r="41" spans="2:19" ht="16.5" customHeight="1" x14ac:dyDescent="0.25">
      <c r="B41" s="175" t="s">
        <v>370</v>
      </c>
      <c r="C41" s="752"/>
      <c r="D41" s="752"/>
      <c r="E41" s="752"/>
      <c r="F41" s="364"/>
      <c r="G41" s="304" t="s">
        <v>382</v>
      </c>
      <c r="H41" s="724"/>
      <c r="I41" s="753"/>
      <c r="J41" s="725"/>
      <c r="N41" s="154"/>
      <c r="O41" s="154"/>
      <c r="P41" s="154"/>
      <c r="Q41" s="154"/>
    </row>
    <row r="42" spans="2:19" ht="4.6500000000000004" customHeight="1" x14ac:dyDescent="0.25">
      <c r="B42" s="60"/>
      <c r="S42" s="36"/>
    </row>
    <row r="43" spans="2:19" ht="13.65" customHeight="1" x14ac:dyDescent="0.25">
      <c r="B43" s="60" t="s">
        <v>4</v>
      </c>
      <c r="C43" s="60"/>
      <c r="D43" s="60"/>
      <c r="E43" s="60"/>
      <c r="F43" s="60"/>
      <c r="K43" s="234" t="s">
        <v>944</v>
      </c>
      <c r="L43" s="343"/>
      <c r="M43" s="45"/>
      <c r="N43" s="35"/>
      <c r="S43" s="155"/>
    </row>
    <row r="44" spans="2:19" ht="4.6500000000000004" customHeight="1" x14ac:dyDescent="0.25">
      <c r="N44" s="357"/>
      <c r="O44" s="35"/>
      <c r="P44" s="45"/>
      <c r="Q44" s="35"/>
      <c r="S44" s="155"/>
    </row>
    <row r="45" spans="2:19" x14ac:dyDescent="0.25">
      <c r="B45" s="156" t="s">
        <v>384</v>
      </c>
      <c r="C45" s="157"/>
      <c r="D45" s="157"/>
      <c r="E45" s="157"/>
      <c r="F45" s="157"/>
      <c r="G45" s="157"/>
      <c r="H45" s="157"/>
      <c r="I45" s="157"/>
      <c r="J45" s="157"/>
      <c r="K45" s="157"/>
      <c r="L45" s="157"/>
      <c r="M45" s="157"/>
      <c r="N45" s="157"/>
      <c r="O45" s="157"/>
      <c r="P45" s="157"/>
      <c r="Q45" s="157"/>
      <c r="S45" s="155"/>
    </row>
    <row r="46" spans="2:19" ht="4.6500000000000004" customHeight="1" x14ac:dyDescent="0.25">
      <c r="S46" s="155"/>
    </row>
    <row r="47" spans="2:19" ht="15.6" x14ac:dyDescent="0.3">
      <c r="B47" s="48" t="s">
        <v>671</v>
      </c>
      <c r="C47" s="153"/>
      <c r="D47" s="153"/>
      <c r="E47" s="153"/>
      <c r="F47" s="153"/>
      <c r="G47" s="153"/>
      <c r="H47" s="153"/>
      <c r="I47" s="153"/>
      <c r="J47" s="153"/>
      <c r="K47" s="153"/>
      <c r="L47" s="153"/>
      <c r="M47" s="153"/>
      <c r="N47" s="153"/>
      <c r="O47" s="153"/>
      <c r="P47" s="153"/>
      <c r="Q47" s="153"/>
    </row>
    <row r="48" spans="2:19" ht="7.95" customHeight="1" x14ac:dyDescent="0.25"/>
    <row r="49" spans="2:19" ht="13.65" customHeight="1" x14ac:dyDescent="0.25">
      <c r="B49" s="49" t="s">
        <v>946</v>
      </c>
      <c r="C49" s="701"/>
      <c r="D49" s="701"/>
      <c r="F49" s="31" t="s">
        <v>81</v>
      </c>
      <c r="I49" s="721"/>
      <c r="J49" s="722"/>
      <c r="K49" s="723"/>
      <c r="M49" s="758" t="s">
        <v>1362</v>
      </c>
      <c r="N49" s="758"/>
      <c r="O49" s="758"/>
      <c r="P49" s="758"/>
      <c r="Q49" s="758"/>
    </row>
    <row r="50" spans="2:19" ht="4.6500000000000004" customHeight="1" x14ac:dyDescent="0.25"/>
    <row r="51" spans="2:19" ht="13.65" customHeight="1" x14ac:dyDescent="0.25">
      <c r="B51" s="49" t="s">
        <v>945</v>
      </c>
      <c r="C51" s="752"/>
      <c r="D51" s="752"/>
      <c r="E51" s="363"/>
      <c r="F51" s="31" t="s">
        <v>80</v>
      </c>
      <c r="I51" s="711"/>
      <c r="J51" s="712"/>
      <c r="K51" s="713"/>
      <c r="M51" s="756"/>
      <c r="N51" s="756"/>
      <c r="O51" s="756"/>
      <c r="P51" s="756"/>
      <c r="Q51" s="756"/>
    </row>
    <row r="52" spans="2:19" ht="4.6500000000000004" customHeight="1" x14ac:dyDescent="0.25"/>
    <row r="53" spans="2:19" ht="16.5" customHeight="1" x14ac:dyDescent="0.25">
      <c r="B53" s="31" t="s">
        <v>82</v>
      </c>
      <c r="H53" s="693"/>
      <c r="I53" s="694"/>
      <c r="J53" s="694"/>
      <c r="K53" s="694"/>
      <c r="L53" s="694"/>
      <c r="M53" s="694"/>
      <c r="N53" s="694"/>
      <c r="O53" s="694"/>
      <c r="P53" s="694"/>
      <c r="Q53" s="695"/>
    </row>
    <row r="54" spans="2:19" ht="4.6500000000000004" customHeight="1" x14ac:dyDescent="0.25"/>
    <row r="55" spans="2:19" ht="16.5" customHeight="1" x14ac:dyDescent="0.25">
      <c r="B55" s="73" t="s">
        <v>383</v>
      </c>
      <c r="C55" s="693"/>
      <c r="D55" s="694"/>
      <c r="E55" s="694"/>
      <c r="F55" s="694"/>
      <c r="G55" s="694"/>
      <c r="H55" s="694"/>
      <c r="I55" s="694"/>
      <c r="J55" s="695"/>
      <c r="K55" s="238" t="s">
        <v>35</v>
      </c>
      <c r="L55" s="724"/>
      <c r="M55" s="753"/>
      <c r="N55" s="753"/>
      <c r="O55" s="753"/>
      <c r="P55" s="753"/>
      <c r="Q55" s="725"/>
    </row>
    <row r="56" spans="2:19" ht="16.5" customHeight="1" x14ac:dyDescent="0.25">
      <c r="B56" s="73" t="s">
        <v>370</v>
      </c>
      <c r="C56" s="752"/>
      <c r="D56" s="752"/>
      <c r="E56" s="752"/>
      <c r="F56" s="364"/>
      <c r="G56" s="240" t="s">
        <v>382</v>
      </c>
      <c r="H56" s="724"/>
      <c r="I56" s="753"/>
      <c r="J56" s="725"/>
      <c r="N56" s="154"/>
      <c r="O56" s="154"/>
      <c r="P56" s="154"/>
      <c r="Q56" s="154"/>
    </row>
    <row r="57" spans="2:19" ht="4.6500000000000004" customHeight="1" x14ac:dyDescent="0.25">
      <c r="S57" s="36"/>
    </row>
    <row r="58" spans="2:19" ht="13.65" customHeight="1" x14ac:dyDescent="0.25">
      <c r="B58" s="31" t="s">
        <v>4</v>
      </c>
      <c r="K58" s="352" t="s">
        <v>944</v>
      </c>
      <c r="L58" s="343"/>
      <c r="M58" s="357"/>
      <c r="N58" s="35"/>
      <c r="S58" s="155"/>
    </row>
    <row r="59" spans="2:19" ht="4.6500000000000004" customHeight="1" x14ac:dyDescent="0.25">
      <c r="N59" s="357"/>
      <c r="O59" s="35"/>
      <c r="P59" s="45"/>
      <c r="Q59" s="35"/>
      <c r="S59" s="155"/>
    </row>
    <row r="60" spans="2:19" x14ac:dyDescent="0.25">
      <c r="B60" s="156" t="s">
        <v>384</v>
      </c>
      <c r="C60" s="157"/>
      <c r="D60" s="157"/>
      <c r="E60" s="157"/>
      <c r="F60" s="157"/>
      <c r="G60" s="157"/>
      <c r="H60" s="157"/>
      <c r="I60" s="157"/>
      <c r="J60" s="157"/>
      <c r="K60" s="157"/>
      <c r="L60" s="157"/>
      <c r="M60" s="157"/>
      <c r="N60" s="157"/>
      <c r="O60" s="157"/>
      <c r="P60" s="157"/>
      <c r="Q60" s="157"/>
      <c r="S60" s="155"/>
    </row>
    <row r="61" spans="2:19" ht="4.6500000000000004" customHeight="1" x14ac:dyDescent="0.25">
      <c r="S61" s="155"/>
    </row>
    <row r="62" spans="2:19" ht="15.6" x14ac:dyDescent="0.3">
      <c r="B62" s="48" t="s">
        <v>1196</v>
      </c>
      <c r="C62" s="153"/>
      <c r="D62" s="153"/>
      <c r="E62" s="153"/>
      <c r="F62" s="153"/>
      <c r="G62" s="153"/>
      <c r="H62" s="153"/>
      <c r="I62" s="153"/>
      <c r="J62" s="153"/>
      <c r="K62" s="153"/>
      <c r="L62" s="153"/>
      <c r="M62" s="153"/>
      <c r="N62" s="153"/>
      <c r="O62" s="153"/>
      <c r="P62" s="153"/>
      <c r="Q62" s="153"/>
    </row>
    <row r="63" spans="2:19" ht="7.95" customHeight="1" x14ac:dyDescent="0.25"/>
    <row r="64" spans="2:19" ht="13.65" customHeight="1" x14ac:dyDescent="0.25">
      <c r="B64" s="49" t="s">
        <v>946</v>
      </c>
      <c r="C64" s="701"/>
      <c r="D64" s="701"/>
      <c r="F64" s="31" t="s">
        <v>81</v>
      </c>
      <c r="I64" s="721"/>
      <c r="J64" s="722"/>
      <c r="K64" s="723"/>
      <c r="M64" s="758" t="s">
        <v>1362</v>
      </c>
      <c r="N64" s="758"/>
      <c r="O64" s="758"/>
      <c r="P64" s="758"/>
      <c r="Q64" s="758"/>
    </row>
    <row r="65" spans="2:19" ht="4.6500000000000004" customHeight="1" x14ac:dyDescent="0.25"/>
    <row r="66" spans="2:19" ht="13.65" customHeight="1" x14ac:dyDescent="0.25">
      <c r="B66" s="49" t="s">
        <v>945</v>
      </c>
      <c r="C66" s="752"/>
      <c r="D66" s="752"/>
      <c r="E66" s="363"/>
      <c r="F66" s="31" t="s">
        <v>80</v>
      </c>
      <c r="I66" s="711"/>
      <c r="J66" s="712"/>
      <c r="K66" s="713"/>
      <c r="M66" s="756"/>
      <c r="N66" s="756"/>
      <c r="O66" s="756"/>
      <c r="P66" s="756"/>
      <c r="Q66" s="756"/>
    </row>
    <row r="67" spans="2:19" ht="4.6500000000000004" customHeight="1" x14ac:dyDescent="0.25"/>
    <row r="68" spans="2:19" ht="16.5" customHeight="1" x14ac:dyDescent="0.25">
      <c r="B68" s="31" t="s">
        <v>82</v>
      </c>
      <c r="H68" s="693"/>
      <c r="I68" s="694"/>
      <c r="J68" s="694"/>
      <c r="K68" s="694"/>
      <c r="L68" s="694"/>
      <c r="M68" s="694"/>
      <c r="N68" s="694"/>
      <c r="O68" s="694"/>
      <c r="P68" s="694"/>
      <c r="Q68" s="695"/>
    </row>
    <row r="69" spans="2:19" ht="4.6500000000000004" customHeight="1" x14ac:dyDescent="0.25"/>
    <row r="70" spans="2:19" ht="16.5" customHeight="1" x14ac:dyDescent="0.25">
      <c r="B70" s="73" t="s">
        <v>383</v>
      </c>
      <c r="C70" s="693"/>
      <c r="D70" s="694"/>
      <c r="E70" s="694"/>
      <c r="F70" s="694"/>
      <c r="G70" s="694"/>
      <c r="H70" s="694"/>
      <c r="I70" s="694"/>
      <c r="J70" s="695"/>
      <c r="K70" s="238" t="s">
        <v>35</v>
      </c>
      <c r="L70" s="724"/>
      <c r="M70" s="753"/>
      <c r="N70" s="753"/>
      <c r="O70" s="753"/>
      <c r="P70" s="753"/>
      <c r="Q70" s="725"/>
    </row>
    <row r="71" spans="2:19" ht="16.5" customHeight="1" x14ac:dyDescent="0.25">
      <c r="B71" s="73" t="s">
        <v>370</v>
      </c>
      <c r="C71" s="752"/>
      <c r="D71" s="752"/>
      <c r="E71" s="752"/>
      <c r="F71" s="364"/>
      <c r="G71" s="240" t="s">
        <v>382</v>
      </c>
      <c r="H71" s="724"/>
      <c r="I71" s="753"/>
      <c r="J71" s="725"/>
      <c r="N71" s="154"/>
      <c r="O71" s="154"/>
      <c r="P71" s="154"/>
      <c r="Q71" s="154"/>
    </row>
    <row r="72" spans="2:19" ht="4.6500000000000004" customHeight="1" x14ac:dyDescent="0.25">
      <c r="S72" s="36"/>
    </row>
    <row r="73" spans="2:19" ht="13.65" customHeight="1" x14ac:dyDescent="0.25">
      <c r="B73" s="31" t="s">
        <v>4</v>
      </c>
      <c r="K73" s="399" t="s">
        <v>944</v>
      </c>
      <c r="L73" s="396"/>
      <c r="M73" s="400"/>
      <c r="N73" s="35"/>
      <c r="S73" s="155"/>
    </row>
    <row r="74" spans="2:19" ht="4.6500000000000004" customHeight="1" x14ac:dyDescent="0.25">
      <c r="N74" s="400"/>
      <c r="O74" s="35"/>
      <c r="P74" s="45"/>
      <c r="Q74" s="35"/>
      <c r="S74" s="155"/>
    </row>
    <row r="75" spans="2:19" x14ac:dyDescent="0.25">
      <c r="B75" s="156" t="s">
        <v>384</v>
      </c>
      <c r="C75" s="157"/>
      <c r="D75" s="157"/>
      <c r="E75" s="157"/>
      <c r="F75" s="157"/>
      <c r="G75" s="157"/>
      <c r="H75" s="157"/>
      <c r="I75" s="157"/>
      <c r="J75" s="157"/>
      <c r="K75" s="157"/>
      <c r="L75" s="157"/>
      <c r="M75" s="157"/>
      <c r="N75" s="157"/>
      <c r="O75" s="157"/>
      <c r="P75" s="157"/>
      <c r="Q75" s="157"/>
      <c r="S75" s="155"/>
    </row>
    <row r="76" spans="2:19" ht="4.6500000000000004" customHeight="1" thickBot="1" x14ac:dyDescent="0.3">
      <c r="B76" s="61"/>
      <c r="C76" s="61"/>
      <c r="D76" s="61"/>
      <c r="E76" s="61"/>
      <c r="F76" s="61"/>
      <c r="G76" s="61"/>
      <c r="H76" s="61"/>
      <c r="I76" s="61"/>
      <c r="J76" s="61"/>
      <c r="K76" s="61"/>
      <c r="L76" s="61"/>
      <c r="M76" s="61"/>
      <c r="N76" s="61"/>
      <c r="O76" s="61"/>
      <c r="P76" s="61"/>
      <c r="Q76" s="61"/>
    </row>
    <row r="77" spans="2:19" ht="13.8" thickTop="1" x14ac:dyDescent="0.25">
      <c r="B77" s="550" t="str">
        <f>Guide!$C$29</f>
        <v>For year: 2023</v>
      </c>
      <c r="C77" s="540"/>
      <c r="P77" s="31" t="s">
        <v>88</v>
      </c>
    </row>
  </sheetData>
  <sheetProtection algorithmName="SHA-512" hashValue="CyofLMk9Lwoztn1ntUqMpGegHM1xcTrckeS99N4gOQI89GzXnVfZ+gmg8TCaMNlY4aDpBe2OBr47e82UEoaFsg==" saltValue="CQPtLH63+x4Gy0Ip0C1fSA==" spinCount="100000" sheet="1" objects="1" scenarios="1"/>
  <mergeCells count="44">
    <mergeCell ref="C64:D64"/>
    <mergeCell ref="C66:D66"/>
    <mergeCell ref="I64:K64"/>
    <mergeCell ref="M64:Q64"/>
    <mergeCell ref="I66:K66"/>
    <mergeCell ref="M66:Q66"/>
    <mergeCell ref="C71:E71"/>
    <mergeCell ref="H71:J71"/>
    <mergeCell ref="H68:Q68"/>
    <mergeCell ref="C70:J70"/>
    <mergeCell ref="L70:Q70"/>
    <mergeCell ref="P1:Q1"/>
    <mergeCell ref="P5:Q5"/>
    <mergeCell ref="P7:Q7"/>
    <mergeCell ref="P9:Q9"/>
    <mergeCell ref="P11:Q11"/>
    <mergeCell ref="J19:Q19"/>
    <mergeCell ref="P21:Q21"/>
    <mergeCell ref="H53:Q53"/>
    <mergeCell ref="C55:J55"/>
    <mergeCell ref="C40:J40"/>
    <mergeCell ref="C34:D34"/>
    <mergeCell ref="C36:D36"/>
    <mergeCell ref="C49:D49"/>
    <mergeCell ref="M36:Q36"/>
    <mergeCell ref="M49:Q49"/>
    <mergeCell ref="B30:Q30"/>
    <mergeCell ref="D23:Q24"/>
    <mergeCell ref="M34:Q34"/>
    <mergeCell ref="I49:K49"/>
    <mergeCell ref="I51:K51"/>
    <mergeCell ref="I36:K36"/>
    <mergeCell ref="C56:E56"/>
    <mergeCell ref="H56:J56"/>
    <mergeCell ref="L55:Q55"/>
    <mergeCell ref="L21:M21"/>
    <mergeCell ref="H41:J41"/>
    <mergeCell ref="I34:K34"/>
    <mergeCell ref="L40:Q40"/>
    <mergeCell ref="C41:E41"/>
    <mergeCell ref="B38:G38"/>
    <mergeCell ref="C51:D51"/>
    <mergeCell ref="H38:Q38"/>
    <mergeCell ref="M51:Q51"/>
  </mergeCells>
  <phoneticPr fontId="4" type="noConversion"/>
  <printOptions horizontalCentered="1"/>
  <pageMargins left="0.25" right="0.25" top="0.75" bottom="0.75" header="0.3" footer="0.3"/>
  <pageSetup scale="89" orientation="portrait" r:id="rId1"/>
  <headerFooter alignWithMargins="0">
    <oddHeader>&amp;C&amp;"Arial,Bold"Low-Income Housing Tax Credit / Tax Exempt Bond Application</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Tables!$D$2:$D$3</xm:f>
          </x14:formula1>
          <xm:sqref>H5 L73 H7 H11 H9 H15 H19 H17 H13 K26 K28 L43 L58 Q15 H21</xm:sqref>
        </x14:dataValidation>
        <x14:dataValidation type="list" allowBlank="1" showInputMessage="1" showErrorMessage="1" xr:uid="{4B903529-4E38-4971-A49B-C58DB0E75D5D}">
          <x14:formula1>
            <xm:f>Tables!$G$3:$G$7</xm:f>
          </x14:formula1>
          <xm:sqref>C34:D34 C49:D49 C64:D64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P77"/>
  <sheetViews>
    <sheetView workbookViewId="0">
      <selection activeCell="N6" sqref="N6"/>
    </sheetView>
  </sheetViews>
  <sheetFormatPr defaultColWidth="9.109375" defaultRowHeight="13.2" x14ac:dyDescent="0.25"/>
  <cols>
    <col min="1" max="1" width="3" style="31" bestFit="1" customWidth="1"/>
    <col min="2" max="2" width="7.6640625" style="31" customWidth="1"/>
    <col min="3" max="3" width="10" style="31" customWidth="1"/>
    <col min="4" max="4" width="5.6640625" style="31" customWidth="1"/>
    <col min="5" max="5" width="9.109375" style="31"/>
    <col min="6" max="6" width="7.6640625" style="31" customWidth="1"/>
    <col min="7" max="7" width="9.109375" style="31"/>
    <col min="8" max="8" width="8.33203125" style="31" customWidth="1"/>
    <col min="9" max="9" width="9.109375" style="31"/>
    <col min="10" max="10" width="8.5546875" style="31" customWidth="1"/>
    <col min="11" max="11" width="9.5546875" style="31" customWidth="1"/>
    <col min="12" max="12" width="9.109375" style="31"/>
    <col min="13" max="13" width="5.6640625" style="31" customWidth="1"/>
    <col min="14" max="14" width="6.6640625" style="31" customWidth="1"/>
    <col min="15" max="15" width="6" style="31" customWidth="1"/>
    <col min="16" max="16" width="5.5546875" style="31" customWidth="1"/>
    <col min="17" max="17" width="2" style="31" customWidth="1"/>
    <col min="18" max="16384" width="9.109375" style="31"/>
  </cols>
  <sheetData>
    <row r="1" spans="2:16" x14ac:dyDescent="0.25">
      <c r="B1" s="351">
        <f>'1'!J4</f>
        <v>0</v>
      </c>
      <c r="G1" s="34"/>
      <c r="O1" s="744">
        <f>'1'!Q4</f>
        <v>0</v>
      </c>
      <c r="P1" s="744"/>
    </row>
    <row r="3" spans="2:16" ht="15.6" x14ac:dyDescent="0.3">
      <c r="B3" s="48" t="s">
        <v>106</v>
      </c>
      <c r="C3" s="42"/>
      <c r="D3" s="42"/>
      <c r="E3" s="42"/>
      <c r="F3" s="42"/>
      <c r="G3" s="42"/>
      <c r="H3" s="42"/>
      <c r="I3" s="42"/>
      <c r="J3" s="42"/>
      <c r="K3" s="42"/>
      <c r="L3" s="42"/>
      <c r="M3" s="42"/>
      <c r="N3" s="42"/>
      <c r="O3" s="42"/>
      <c r="P3" s="42"/>
    </row>
    <row r="4" spans="2:16" ht="7.2" customHeight="1" x14ac:dyDescent="0.25"/>
    <row r="5" spans="2:16" ht="4.6500000000000004" customHeight="1" x14ac:dyDescent="0.25"/>
    <row r="6" spans="2:16" x14ac:dyDescent="0.25">
      <c r="B6" s="60" t="s">
        <v>91</v>
      </c>
      <c r="C6" s="60"/>
      <c r="D6" s="60"/>
      <c r="E6" s="60"/>
      <c r="F6" s="60"/>
      <c r="G6" s="60"/>
      <c r="H6" s="60"/>
      <c r="I6" s="60"/>
      <c r="J6" s="60"/>
      <c r="M6" s="172" t="s">
        <v>944</v>
      </c>
      <c r="N6" s="343"/>
      <c r="O6" s="45"/>
      <c r="P6" s="35"/>
    </row>
    <row r="7" spans="2:16" ht="4.6500000000000004" customHeight="1" x14ac:dyDescent="0.25">
      <c r="B7" s="60"/>
      <c r="C7" s="60"/>
      <c r="D7" s="60"/>
      <c r="E7" s="60"/>
      <c r="F7" s="60"/>
      <c r="G7" s="60"/>
      <c r="H7" s="60"/>
      <c r="I7" s="60"/>
      <c r="J7" s="60"/>
      <c r="M7" s="172"/>
      <c r="O7" s="60"/>
      <c r="P7" s="86"/>
    </row>
    <row r="8" spans="2:16" x14ac:dyDescent="0.25">
      <c r="B8" s="60" t="s">
        <v>92</v>
      </c>
      <c r="C8" s="60"/>
      <c r="D8" s="60"/>
      <c r="E8" s="60"/>
      <c r="F8" s="60"/>
      <c r="G8" s="60"/>
      <c r="H8" s="60"/>
      <c r="I8" s="60"/>
      <c r="J8" s="60"/>
      <c r="L8" s="86"/>
      <c r="M8" s="172" t="s">
        <v>944</v>
      </c>
      <c r="N8" s="565"/>
      <c r="O8" s="45"/>
      <c r="P8" s="35"/>
    </row>
    <row r="9" spans="2:16" ht="4.6500000000000004" customHeight="1" x14ac:dyDescent="0.25">
      <c r="B9" s="60"/>
      <c r="C9" s="60"/>
      <c r="D9" s="60"/>
      <c r="E9" s="60"/>
      <c r="F9" s="60"/>
      <c r="G9" s="60"/>
      <c r="H9" s="60"/>
      <c r="I9" s="60"/>
      <c r="J9" s="60"/>
      <c r="M9" s="172"/>
      <c r="O9" s="60"/>
      <c r="P9" s="86"/>
    </row>
    <row r="10" spans="2:16" x14ac:dyDescent="0.25">
      <c r="B10" s="60" t="s">
        <v>93</v>
      </c>
      <c r="C10" s="60"/>
      <c r="D10" s="60"/>
      <c r="E10" s="60"/>
      <c r="F10" s="60"/>
      <c r="G10" s="60"/>
      <c r="H10" s="60"/>
      <c r="I10" s="60"/>
      <c r="J10" s="60"/>
      <c r="L10" s="86"/>
      <c r="M10" s="172" t="s">
        <v>944</v>
      </c>
      <c r="N10" s="565"/>
      <c r="O10" s="45"/>
      <c r="P10" s="35"/>
    </row>
    <row r="11" spans="2:16" ht="4.6500000000000004" customHeight="1" x14ac:dyDescent="0.25">
      <c r="B11" s="60"/>
      <c r="C11" s="60"/>
      <c r="D11" s="60"/>
      <c r="E11" s="60"/>
      <c r="F11" s="60"/>
      <c r="G11" s="60"/>
      <c r="H11" s="60"/>
      <c r="I11" s="60"/>
      <c r="J11" s="60"/>
      <c r="O11" s="60"/>
      <c r="P11" s="86"/>
    </row>
    <row r="12" spans="2:16" x14ac:dyDescent="0.25">
      <c r="B12" s="60"/>
      <c r="C12" s="60" t="s">
        <v>317</v>
      </c>
      <c r="D12" s="60"/>
      <c r="E12" s="60"/>
      <c r="F12" s="60"/>
      <c r="G12" s="60"/>
      <c r="H12" s="60"/>
      <c r="I12" s="60"/>
      <c r="J12" s="60"/>
      <c r="L12" s="752"/>
      <c r="M12" s="752"/>
      <c r="N12" s="752"/>
      <c r="O12" s="752"/>
      <c r="P12" s="752"/>
    </row>
    <row r="13" spans="2:16" x14ac:dyDescent="0.25">
      <c r="B13" s="60"/>
      <c r="C13" s="60"/>
      <c r="D13" s="60"/>
      <c r="E13" s="60"/>
      <c r="F13" s="60"/>
      <c r="G13" s="60"/>
      <c r="H13" s="60"/>
      <c r="I13" s="60"/>
      <c r="J13" s="60"/>
      <c r="O13" s="60"/>
      <c r="P13" s="86"/>
    </row>
    <row r="14" spans="2:16" x14ac:dyDescent="0.25">
      <c r="B14" s="60" t="s">
        <v>401</v>
      </c>
      <c r="C14" s="60"/>
      <c r="D14" s="60"/>
      <c r="E14" s="60"/>
      <c r="F14" s="60"/>
      <c r="G14" s="60"/>
      <c r="H14" s="60"/>
      <c r="I14" s="60"/>
      <c r="J14" s="60"/>
      <c r="O14" s="60"/>
      <c r="P14" s="86"/>
    </row>
    <row r="15" spans="2:16" x14ac:dyDescent="0.25">
      <c r="B15" s="60" t="s">
        <v>385</v>
      </c>
      <c r="C15" s="60"/>
      <c r="D15" s="60"/>
      <c r="E15" s="60"/>
      <c r="F15" s="60"/>
      <c r="G15" s="60"/>
      <c r="H15" s="60"/>
      <c r="I15" s="60"/>
      <c r="J15" s="60"/>
      <c r="K15" s="357"/>
      <c r="L15" s="769" t="s">
        <v>1197</v>
      </c>
      <c r="M15" s="770"/>
      <c r="N15" s="343"/>
      <c r="O15" s="45"/>
      <c r="P15" s="35"/>
    </row>
    <row r="16" spans="2:16" x14ac:dyDescent="0.25">
      <c r="B16" s="60"/>
      <c r="C16" s="60"/>
      <c r="D16" s="60"/>
      <c r="E16" s="60"/>
      <c r="F16" s="60"/>
      <c r="G16" s="60"/>
      <c r="H16" s="60"/>
      <c r="I16" s="60"/>
      <c r="J16" s="60"/>
      <c r="K16" s="357"/>
      <c r="L16" s="46"/>
      <c r="M16" s="45"/>
      <c r="N16" s="46"/>
      <c r="O16" s="45"/>
      <c r="P16" s="46"/>
    </row>
    <row r="17" spans="2:16" x14ac:dyDescent="0.25">
      <c r="B17" s="60"/>
      <c r="C17" s="60"/>
      <c r="D17" s="60"/>
      <c r="E17" s="60"/>
      <c r="F17" s="60"/>
      <c r="G17" s="60" t="s">
        <v>107</v>
      </c>
      <c r="H17" s="60"/>
      <c r="I17" s="60"/>
      <c r="J17" s="60"/>
      <c r="K17" s="357"/>
      <c r="L17" s="46"/>
      <c r="M17" s="172" t="s">
        <v>944</v>
      </c>
      <c r="N17" s="343"/>
      <c r="O17" s="45"/>
      <c r="P17" s="35"/>
    </row>
    <row r="18" spans="2:16" ht="6.6" customHeight="1" thickBot="1" x14ac:dyDescent="0.3">
      <c r="B18" s="61"/>
      <c r="C18" s="61"/>
      <c r="D18" s="61"/>
      <c r="E18" s="61"/>
      <c r="F18" s="61"/>
      <c r="G18" s="61"/>
      <c r="H18" s="61"/>
      <c r="I18" s="61"/>
      <c r="J18" s="61"/>
      <c r="K18" s="61"/>
      <c r="L18" s="61"/>
      <c r="M18" s="61"/>
      <c r="N18" s="61"/>
      <c r="O18" s="61"/>
      <c r="P18" s="61"/>
    </row>
    <row r="19" spans="2:16" ht="6.6" customHeight="1" thickTop="1" x14ac:dyDescent="0.25">
      <c r="B19" s="80"/>
      <c r="C19" s="80"/>
      <c r="D19" s="80"/>
      <c r="E19" s="80"/>
      <c r="F19" s="80"/>
      <c r="G19" s="80"/>
      <c r="H19" s="80"/>
      <c r="I19" s="80"/>
      <c r="J19" s="80"/>
      <c r="K19" s="80"/>
      <c r="L19" s="80"/>
      <c r="M19" s="80"/>
      <c r="N19" s="80"/>
      <c r="O19" s="80"/>
      <c r="P19" s="80"/>
    </row>
    <row r="20" spans="2:16" x14ac:dyDescent="0.25">
      <c r="B20" s="91" t="s">
        <v>735</v>
      </c>
      <c r="C20" s="80"/>
      <c r="D20" s="80"/>
      <c r="E20" s="80"/>
      <c r="F20" s="80"/>
      <c r="G20" s="80"/>
      <c r="H20" s="80"/>
      <c r="I20" s="80"/>
      <c r="J20" s="80"/>
      <c r="K20" s="80"/>
      <c r="L20" s="80"/>
      <c r="M20" s="172" t="s">
        <v>944</v>
      </c>
      <c r="N20" s="343"/>
      <c r="O20" s="45"/>
      <c r="P20" s="35"/>
    </row>
    <row r="21" spans="2:16" ht="5.25" customHeight="1" x14ac:dyDescent="0.25">
      <c r="B21" s="91"/>
      <c r="C21" s="80"/>
      <c r="D21" s="80"/>
      <c r="E21" s="80"/>
      <c r="F21" s="80"/>
      <c r="G21" s="80"/>
      <c r="H21" s="80"/>
      <c r="I21" s="80"/>
      <c r="J21" s="80"/>
      <c r="K21" s="80"/>
      <c r="L21" s="80"/>
      <c r="M21" s="357"/>
      <c r="N21" s="35"/>
      <c r="O21" s="45"/>
      <c r="P21" s="35"/>
    </row>
    <row r="22" spans="2:16" x14ac:dyDescent="0.25">
      <c r="B22" s="91" t="s">
        <v>739</v>
      </c>
      <c r="C22" s="80"/>
      <c r="D22" s="80"/>
      <c r="E22" s="80"/>
      <c r="F22" s="80"/>
      <c r="G22" s="80"/>
      <c r="H22" s="80"/>
      <c r="I22" s="80"/>
      <c r="J22" s="80"/>
      <c r="K22" s="80"/>
      <c r="L22" s="80"/>
      <c r="M22" s="357"/>
      <c r="N22" s="35"/>
      <c r="O22" s="45"/>
      <c r="P22" s="35"/>
    </row>
    <row r="23" spans="2:16" ht="7.2" customHeight="1" x14ac:dyDescent="0.25">
      <c r="B23" s="80"/>
      <c r="C23" s="80"/>
      <c r="D23" s="80"/>
      <c r="E23" s="80"/>
      <c r="F23" s="80"/>
      <c r="G23" s="80"/>
      <c r="H23" s="80"/>
      <c r="I23" s="80"/>
      <c r="J23" s="80"/>
      <c r="K23" s="80"/>
      <c r="L23" s="80"/>
      <c r="M23" s="80"/>
      <c r="N23" s="86"/>
      <c r="O23" s="86"/>
      <c r="P23" s="86"/>
    </row>
    <row r="24" spans="2:16" x14ac:dyDescent="0.25">
      <c r="B24" s="343"/>
      <c r="C24" s="91" t="s">
        <v>736</v>
      </c>
      <c r="D24" s="80"/>
      <c r="E24" s="80"/>
      <c r="F24" s="80"/>
      <c r="G24" s="80"/>
      <c r="H24" s="343"/>
      <c r="I24" s="91" t="s">
        <v>737</v>
      </c>
      <c r="J24" s="86"/>
      <c r="K24" s="80"/>
      <c r="L24" s="80"/>
      <c r="M24" s="80"/>
      <c r="N24" s="80"/>
      <c r="O24" s="80"/>
      <c r="P24" s="80"/>
    </row>
    <row r="25" spans="2:16" s="60" customFormat="1" ht="5.85" customHeight="1" x14ac:dyDescent="0.25">
      <c r="B25" s="35"/>
      <c r="C25" s="91"/>
      <c r="D25" s="86"/>
      <c r="E25" s="86"/>
      <c r="F25" s="86"/>
      <c r="G25" s="86"/>
      <c r="H25" s="35"/>
      <c r="I25" s="91"/>
      <c r="J25" s="86"/>
      <c r="K25" s="86"/>
      <c r="L25" s="86"/>
      <c r="M25" s="86"/>
      <c r="N25" s="86"/>
      <c r="O25" s="86"/>
      <c r="P25" s="86"/>
    </row>
    <row r="26" spans="2:16" x14ac:dyDescent="0.25">
      <c r="B26" s="343"/>
      <c r="C26" s="91" t="s">
        <v>738</v>
      </c>
      <c r="D26" s="80"/>
      <c r="E26" s="80"/>
      <c r="F26" s="80"/>
      <c r="G26" s="80"/>
      <c r="H26" s="35"/>
      <c r="I26" s="158"/>
      <c r="J26" s="80"/>
      <c r="K26" s="80"/>
      <c r="L26" s="80"/>
      <c r="M26" s="80"/>
      <c r="N26" s="80"/>
      <c r="O26" s="80"/>
      <c r="P26" s="80"/>
    </row>
    <row r="27" spans="2:16" s="60" customFormat="1" ht="7.2" customHeight="1" x14ac:dyDescent="0.25">
      <c r="B27" s="35"/>
      <c r="C27" s="91"/>
      <c r="D27" s="86"/>
      <c r="E27" s="86"/>
      <c r="F27" s="86"/>
      <c r="G27" s="86"/>
      <c r="H27" s="35"/>
      <c r="I27" s="91"/>
      <c r="J27" s="86"/>
      <c r="K27" s="86"/>
      <c r="L27" s="86"/>
      <c r="M27" s="86"/>
      <c r="N27" s="86"/>
      <c r="O27" s="86"/>
      <c r="P27" s="86"/>
    </row>
    <row r="28" spans="2:16" x14ac:dyDescent="0.25">
      <c r="B28" s="343"/>
      <c r="C28" s="91" t="s">
        <v>740</v>
      </c>
      <c r="D28" s="80"/>
      <c r="E28" s="80"/>
      <c r="F28" s="80"/>
      <c r="G28" s="80"/>
      <c r="H28" s="35"/>
      <c r="I28" s="158"/>
      <c r="J28" s="80"/>
      <c r="K28" s="80"/>
      <c r="L28" s="80"/>
      <c r="M28" s="80"/>
      <c r="N28" s="80"/>
      <c r="O28" s="80"/>
      <c r="P28" s="80"/>
    </row>
    <row r="29" spans="2:16" s="60" customFormat="1" ht="6" customHeight="1" x14ac:dyDescent="0.25">
      <c r="B29" s="159"/>
      <c r="C29" s="91"/>
      <c r="D29" s="86"/>
      <c r="E29" s="86"/>
      <c r="F29" s="86"/>
      <c r="G29" s="86"/>
      <c r="H29" s="35"/>
      <c r="I29" s="91"/>
      <c r="J29" s="86"/>
      <c r="K29" s="86"/>
      <c r="L29" s="86"/>
      <c r="M29" s="86"/>
      <c r="N29" s="86"/>
      <c r="O29" s="86"/>
      <c r="P29" s="86"/>
    </row>
    <row r="30" spans="2:16" x14ac:dyDescent="0.25">
      <c r="B30" s="396"/>
      <c r="C30" s="91" t="s">
        <v>1348</v>
      </c>
      <c r="D30" s="80"/>
      <c r="E30" s="80"/>
      <c r="F30" s="80"/>
      <c r="G30" s="80"/>
      <c r="H30" s="35"/>
      <c r="I30" s="158"/>
      <c r="J30" s="80"/>
      <c r="K30" s="80"/>
      <c r="L30" s="80"/>
      <c r="M30" s="80"/>
      <c r="N30" s="80"/>
      <c r="O30" s="80"/>
      <c r="P30" s="80"/>
    </row>
    <row r="31" spans="2:16" ht="6.6" customHeight="1" thickBot="1" x14ac:dyDescent="0.3">
      <c r="B31" s="61"/>
      <c r="C31" s="61"/>
      <c r="D31" s="61"/>
      <c r="E31" s="61"/>
      <c r="F31" s="61"/>
      <c r="G31" s="61"/>
      <c r="H31" s="61"/>
      <c r="I31" s="61"/>
      <c r="J31" s="61"/>
      <c r="K31" s="61"/>
      <c r="L31" s="61"/>
      <c r="M31" s="61"/>
      <c r="N31" s="61"/>
      <c r="O31" s="61"/>
      <c r="P31" s="61"/>
    </row>
    <row r="32" spans="2:16" ht="6.6" customHeight="1" thickTop="1" x14ac:dyDescent="0.25">
      <c r="B32" s="80"/>
      <c r="C32" s="80"/>
      <c r="D32" s="80"/>
      <c r="E32" s="80"/>
      <c r="F32" s="80"/>
      <c r="G32" s="80"/>
      <c r="H32" s="80"/>
      <c r="I32" s="80"/>
      <c r="J32" s="80"/>
      <c r="K32" s="80"/>
      <c r="L32" s="80"/>
      <c r="M32" s="80"/>
      <c r="N32" s="80"/>
      <c r="O32" s="80"/>
      <c r="P32" s="80"/>
    </row>
    <row r="33" spans="2:16" x14ac:dyDescent="0.25">
      <c r="B33" s="343"/>
      <c r="C33" s="49" t="s">
        <v>1063</v>
      </c>
      <c r="G33" s="343"/>
      <c r="H33" s="358" t="s">
        <v>595</v>
      </c>
      <c r="J33" s="49"/>
      <c r="L33" s="343"/>
      <c r="M33" s="358" t="s">
        <v>597</v>
      </c>
    </row>
    <row r="34" spans="2:16" ht="6.75" customHeight="1" x14ac:dyDescent="0.25">
      <c r="N34" s="365"/>
      <c r="O34" s="365"/>
      <c r="P34" s="365"/>
    </row>
    <row r="35" spans="2:16" x14ac:dyDescent="0.25">
      <c r="B35" s="343"/>
      <c r="C35" s="49" t="s">
        <v>593</v>
      </c>
      <c r="F35" s="60"/>
      <c r="G35" s="343"/>
      <c r="H35" s="358" t="s">
        <v>1102</v>
      </c>
      <c r="J35" s="35"/>
      <c r="K35" s="86"/>
      <c r="L35" s="343"/>
      <c r="M35" s="349" t="s">
        <v>97</v>
      </c>
      <c r="N35" s="365"/>
      <c r="O35" s="365"/>
      <c r="P35" s="365"/>
    </row>
    <row r="36" spans="2:16" ht="6.75" customHeight="1" x14ac:dyDescent="0.25">
      <c r="J36" s="86"/>
      <c r="K36" s="86"/>
      <c r="L36" s="365"/>
      <c r="M36" s="365"/>
      <c r="N36" s="365"/>
      <c r="O36" s="365"/>
      <c r="P36" s="365"/>
    </row>
    <row r="37" spans="2:16" x14ac:dyDescent="0.25">
      <c r="B37" s="343"/>
      <c r="C37" s="49" t="s">
        <v>596</v>
      </c>
      <c r="G37" s="726"/>
      <c r="H37" s="727"/>
      <c r="I37" s="727"/>
      <c r="J37" s="728"/>
      <c r="K37" s="784" t="s">
        <v>1101</v>
      </c>
      <c r="L37" s="770"/>
      <c r="M37" s="724"/>
      <c r="N37" s="753"/>
      <c r="O37" s="753"/>
      <c r="P37" s="725"/>
    </row>
    <row r="38" spans="2:16" ht="6.75" customHeight="1" x14ac:dyDescent="0.25">
      <c r="G38" s="729"/>
      <c r="H38" s="730"/>
      <c r="I38" s="730"/>
      <c r="J38" s="731"/>
      <c r="K38" s="365"/>
      <c r="L38" s="365"/>
      <c r="M38" s="365"/>
      <c r="N38" s="365"/>
      <c r="O38" s="365"/>
      <c r="P38" s="365"/>
    </row>
    <row r="39" spans="2:16" x14ac:dyDescent="0.25">
      <c r="B39" s="343"/>
      <c r="C39" s="358" t="s">
        <v>592</v>
      </c>
      <c r="G39" s="732"/>
      <c r="H39" s="733"/>
      <c r="I39" s="733"/>
      <c r="J39" s="734"/>
      <c r="K39" s="786" t="s">
        <v>1503</v>
      </c>
      <c r="L39" s="787"/>
      <c r="M39" s="787"/>
      <c r="N39" s="788"/>
      <c r="O39" s="774"/>
      <c r="P39" s="774"/>
    </row>
    <row r="40" spans="2:16" ht="6.6" customHeight="1" thickBot="1" x14ac:dyDescent="0.3">
      <c r="B40" s="61"/>
      <c r="C40" s="61"/>
      <c r="D40" s="61"/>
      <c r="E40" s="61"/>
      <c r="F40" s="61"/>
      <c r="G40" s="61"/>
      <c r="H40" s="61"/>
      <c r="I40" s="61"/>
      <c r="J40" s="160"/>
      <c r="K40" s="61"/>
      <c r="L40" s="61"/>
      <c r="M40" s="61"/>
      <c r="N40" s="61"/>
      <c r="O40" s="61"/>
      <c r="P40" s="61"/>
    </row>
    <row r="41" spans="2:16" ht="4.6500000000000004" customHeight="1" thickTop="1" x14ac:dyDescent="0.25"/>
    <row r="42" spans="2:16" x14ac:dyDescent="0.25">
      <c r="B42" s="162" t="s">
        <v>98</v>
      </c>
      <c r="C42" s="60"/>
      <c r="D42" s="60"/>
      <c r="E42" s="60"/>
      <c r="F42" s="60"/>
      <c r="G42" s="60"/>
      <c r="H42" s="60"/>
      <c r="I42" s="60"/>
      <c r="J42" s="60"/>
      <c r="K42" s="60"/>
      <c r="L42" s="60"/>
      <c r="M42" s="60"/>
      <c r="N42" s="60"/>
      <c r="O42" s="60"/>
      <c r="P42" s="60"/>
    </row>
    <row r="43" spans="2:16" ht="4.6500000000000004" customHeight="1" x14ac:dyDescent="0.25"/>
    <row r="44" spans="2:16" x14ac:dyDescent="0.25">
      <c r="B44" s="294" t="s">
        <v>1198</v>
      </c>
      <c r="E44" s="537"/>
      <c r="F44" s="49" t="s">
        <v>1199</v>
      </c>
      <c r="G44" s="31">
        <f>E44</f>
        <v>0</v>
      </c>
      <c r="I44" s="31" t="s">
        <v>102</v>
      </c>
      <c r="L44" s="31">
        <f>G44+G46+G48</f>
        <v>0</v>
      </c>
    </row>
    <row r="45" spans="2:16" ht="4.6500000000000004" customHeight="1" x14ac:dyDescent="0.25">
      <c r="P45" s="161"/>
    </row>
    <row r="46" spans="2:16" x14ac:dyDescent="0.25">
      <c r="B46" s="294" t="s">
        <v>1201</v>
      </c>
      <c r="E46" s="537"/>
      <c r="F46" s="31" t="s">
        <v>100</v>
      </c>
      <c r="G46" s="31">
        <f>E46*1.5</f>
        <v>0</v>
      </c>
      <c r="I46" s="31" t="s">
        <v>103</v>
      </c>
      <c r="L46" s="8"/>
    </row>
    <row r="47" spans="2:16" ht="6.6" customHeight="1" x14ac:dyDescent="0.25">
      <c r="B47" s="60"/>
    </row>
    <row r="48" spans="2:16" x14ac:dyDescent="0.25">
      <c r="B48" s="60" t="s">
        <v>99</v>
      </c>
      <c r="E48" s="537"/>
      <c r="F48" s="31" t="s">
        <v>101</v>
      </c>
      <c r="G48" s="31">
        <f>E48*2</f>
        <v>0</v>
      </c>
      <c r="I48" s="767" t="s">
        <v>1208</v>
      </c>
      <c r="J48" s="758"/>
      <c r="K48" s="758"/>
      <c r="L48" s="161">
        <f>L46-L44</f>
        <v>0</v>
      </c>
      <c r="M48" s="666"/>
      <c r="N48" s="666"/>
      <c r="O48" s="666"/>
      <c r="P48" s="666"/>
    </row>
    <row r="49" spans="2:16" x14ac:dyDescent="0.25">
      <c r="B49" s="60"/>
    </row>
    <row r="50" spans="2:16" x14ac:dyDescent="0.25">
      <c r="B50" s="60" t="s">
        <v>402</v>
      </c>
      <c r="F50" s="172" t="s">
        <v>944</v>
      </c>
      <c r="G50" s="343"/>
      <c r="H50" s="771" t="s">
        <v>104</v>
      </c>
      <c r="I50" s="772"/>
      <c r="J50" s="772"/>
      <c r="K50" s="773"/>
      <c r="L50" s="773"/>
      <c r="M50" s="773"/>
      <c r="N50" s="773"/>
      <c r="O50" s="773"/>
      <c r="P50" s="773"/>
    </row>
    <row r="51" spans="2:16" ht="8.6999999999999993" customHeight="1" x14ac:dyDescent="0.25">
      <c r="B51" s="60"/>
      <c r="F51" s="357"/>
      <c r="G51" s="46"/>
      <c r="H51" s="45"/>
      <c r="I51" s="46"/>
      <c r="J51" s="60"/>
      <c r="K51" s="773"/>
      <c r="L51" s="773"/>
      <c r="M51" s="773"/>
      <c r="N51" s="773"/>
      <c r="O51" s="773"/>
      <c r="P51" s="773"/>
    </row>
    <row r="52" spans="2:16" s="86" customFormat="1" x14ac:dyDescent="0.25">
      <c r="B52" s="705" t="s">
        <v>1200</v>
      </c>
      <c r="C52" s="706"/>
      <c r="D52" s="706"/>
      <c r="E52" s="706"/>
      <c r="F52" s="172" t="s">
        <v>944</v>
      </c>
      <c r="G52" s="396"/>
      <c r="H52" s="542"/>
      <c r="I52" s="542"/>
      <c r="J52" s="542"/>
      <c r="K52" s="773"/>
      <c r="L52" s="773"/>
      <c r="M52" s="773"/>
      <c r="N52" s="773"/>
      <c r="O52" s="773"/>
      <c r="P52" s="773"/>
    </row>
    <row r="53" spans="2:16" ht="7.5" customHeight="1" thickBot="1" x14ac:dyDescent="0.3">
      <c r="B53" s="61"/>
      <c r="C53" s="61"/>
      <c r="D53" s="61"/>
      <c r="E53" s="61"/>
      <c r="F53" s="61"/>
      <c r="G53" s="61"/>
      <c r="H53" s="61"/>
      <c r="I53" s="61"/>
      <c r="J53" s="61"/>
      <c r="K53" s="61"/>
      <c r="L53" s="61"/>
      <c r="M53" s="61"/>
      <c r="N53" s="61"/>
      <c r="O53" s="61"/>
      <c r="P53" s="61"/>
    </row>
    <row r="54" spans="2:16" ht="9" customHeight="1" thickTop="1" x14ac:dyDescent="0.25"/>
    <row r="55" spans="2:16" x14ac:dyDescent="0.25">
      <c r="B55" s="34" t="s">
        <v>965</v>
      </c>
    </row>
    <row r="56" spans="2:16" ht="4.6500000000000004" customHeight="1" x14ac:dyDescent="0.25">
      <c r="B56" s="34"/>
    </row>
    <row r="57" spans="2:16" ht="15.75" customHeight="1" x14ac:dyDescent="0.25">
      <c r="B57" s="49" t="s">
        <v>964</v>
      </c>
      <c r="G57" s="752"/>
      <c r="H57" s="752"/>
      <c r="I57" s="752"/>
      <c r="J57" s="752"/>
      <c r="K57" s="752"/>
      <c r="L57" s="767" t="s">
        <v>1124</v>
      </c>
      <c r="M57" s="767"/>
      <c r="N57" s="172" t="s">
        <v>944</v>
      </c>
      <c r="O57" s="329"/>
    </row>
    <row r="58" spans="2:16" ht="4.6500000000000004" customHeight="1" x14ac:dyDescent="0.25"/>
    <row r="59" spans="2:16" ht="15.75" customHeight="1" x14ac:dyDescent="0.25">
      <c r="B59" s="768" t="s">
        <v>1123</v>
      </c>
      <c r="C59" s="768"/>
      <c r="D59" s="767" t="s">
        <v>1125</v>
      </c>
      <c r="E59" s="767"/>
      <c r="F59" s="775"/>
      <c r="G59" s="776"/>
      <c r="H59" s="776"/>
      <c r="I59" s="776"/>
      <c r="J59" s="777"/>
      <c r="K59" s="401" t="s">
        <v>1126</v>
      </c>
      <c r="L59" s="754"/>
      <c r="M59" s="754"/>
      <c r="N59" s="754"/>
      <c r="O59" s="754"/>
      <c r="P59" s="754"/>
    </row>
    <row r="60" spans="2:16" ht="5.85" customHeight="1" x14ac:dyDescent="0.25">
      <c r="L60" s="785" t="s">
        <v>1127</v>
      </c>
      <c r="M60" s="785"/>
      <c r="N60" s="785"/>
      <c r="O60" s="785"/>
    </row>
    <row r="61" spans="2:16" x14ac:dyDescent="0.25">
      <c r="B61" s="49" t="s">
        <v>1207</v>
      </c>
      <c r="L61" s="785"/>
      <c r="M61" s="785"/>
      <c r="N61" s="785"/>
      <c r="O61" s="785"/>
    </row>
    <row r="62" spans="2:16" ht="7.2" customHeight="1" x14ac:dyDescent="0.25"/>
    <row r="63" spans="2:16" ht="18" customHeight="1" x14ac:dyDescent="0.25">
      <c r="B63" s="762" t="s">
        <v>164</v>
      </c>
      <c r="C63" s="762"/>
      <c r="D63" s="762" t="s">
        <v>243</v>
      </c>
      <c r="E63" s="762"/>
      <c r="F63" s="762" t="s">
        <v>163</v>
      </c>
      <c r="G63" s="762"/>
      <c r="H63" s="762"/>
      <c r="I63" s="765" t="s">
        <v>162</v>
      </c>
      <c r="J63" s="766"/>
      <c r="K63" s="766"/>
      <c r="L63" s="766"/>
      <c r="M63" s="766"/>
      <c r="N63" s="766"/>
      <c r="O63" s="766"/>
      <c r="P63" s="766"/>
    </row>
    <row r="64" spans="2:16" ht="18" customHeight="1" x14ac:dyDescent="0.25">
      <c r="B64" s="794"/>
      <c r="C64" s="795"/>
      <c r="D64" s="795"/>
      <c r="E64" s="795"/>
      <c r="F64" s="795"/>
      <c r="G64" s="795"/>
      <c r="H64" s="796"/>
      <c r="I64" s="151" t="s">
        <v>152</v>
      </c>
      <c r="J64" s="151" t="s">
        <v>153</v>
      </c>
      <c r="K64" s="151" t="s">
        <v>154</v>
      </c>
      <c r="L64" s="151" t="s">
        <v>155</v>
      </c>
      <c r="M64" s="764" t="s">
        <v>156</v>
      </c>
      <c r="N64" s="764"/>
      <c r="O64" s="789" t="s">
        <v>966</v>
      </c>
      <c r="P64" s="789"/>
    </row>
    <row r="65" spans="2:16" ht="18" customHeight="1" x14ac:dyDescent="0.25">
      <c r="B65" s="763" t="s">
        <v>570</v>
      </c>
      <c r="C65" s="763"/>
      <c r="D65" s="752" t="s">
        <v>223</v>
      </c>
      <c r="E65" s="752"/>
      <c r="F65" s="724"/>
      <c r="G65" s="753"/>
      <c r="H65" s="725"/>
      <c r="I65" s="13"/>
      <c r="J65" s="13"/>
      <c r="K65" s="13"/>
      <c r="L65" s="13"/>
      <c r="M65" s="711"/>
      <c r="N65" s="713"/>
      <c r="O65" s="711"/>
      <c r="P65" s="713"/>
    </row>
    <row r="66" spans="2:16" ht="18" customHeight="1" x14ac:dyDescent="0.25">
      <c r="B66" s="763" t="s">
        <v>157</v>
      </c>
      <c r="C66" s="763"/>
      <c r="D66" s="752" t="s">
        <v>223</v>
      </c>
      <c r="E66" s="752"/>
      <c r="F66" s="724"/>
      <c r="G66" s="753"/>
      <c r="H66" s="725"/>
      <c r="I66" s="13"/>
      <c r="J66" s="13"/>
      <c r="K66" s="13"/>
      <c r="L66" s="13"/>
      <c r="M66" s="711"/>
      <c r="N66" s="713"/>
      <c r="O66" s="711"/>
      <c r="P66" s="713"/>
    </row>
    <row r="67" spans="2:16" ht="18" customHeight="1" x14ac:dyDescent="0.25">
      <c r="B67" s="763" t="s">
        <v>962</v>
      </c>
      <c r="C67" s="763"/>
      <c r="D67" s="724" t="s">
        <v>223</v>
      </c>
      <c r="E67" s="725"/>
      <c r="F67" s="724"/>
      <c r="G67" s="753"/>
      <c r="H67" s="725"/>
      <c r="I67" s="13"/>
      <c r="J67" s="13"/>
      <c r="K67" s="13"/>
      <c r="L67" s="13"/>
      <c r="M67" s="711"/>
      <c r="N67" s="713"/>
      <c r="O67" s="711"/>
      <c r="P67" s="713"/>
    </row>
    <row r="68" spans="2:16" ht="18" customHeight="1" x14ac:dyDescent="0.25">
      <c r="B68" s="763" t="s">
        <v>572</v>
      </c>
      <c r="C68" s="763"/>
      <c r="D68" s="724" t="s">
        <v>223</v>
      </c>
      <c r="E68" s="725"/>
      <c r="F68" s="724"/>
      <c r="G68" s="753"/>
      <c r="H68" s="725"/>
      <c r="I68" s="13"/>
      <c r="J68" s="13"/>
      <c r="K68" s="13"/>
      <c r="L68" s="13"/>
      <c r="M68" s="711"/>
      <c r="N68" s="713"/>
      <c r="O68" s="711"/>
      <c r="P68" s="713"/>
    </row>
    <row r="69" spans="2:16" ht="18" customHeight="1" x14ac:dyDescent="0.25">
      <c r="B69" s="763" t="s">
        <v>158</v>
      </c>
      <c r="C69" s="763"/>
      <c r="D69" s="752" t="s">
        <v>223</v>
      </c>
      <c r="E69" s="752"/>
      <c r="F69" s="724"/>
      <c r="G69" s="753"/>
      <c r="H69" s="725"/>
      <c r="I69" s="13"/>
      <c r="J69" s="13"/>
      <c r="K69" s="13"/>
      <c r="L69" s="13"/>
      <c r="M69" s="711"/>
      <c r="N69" s="713"/>
      <c r="O69" s="711"/>
      <c r="P69" s="713"/>
    </row>
    <row r="70" spans="2:16" ht="18" customHeight="1" x14ac:dyDescent="0.25">
      <c r="B70" s="763" t="s">
        <v>84</v>
      </c>
      <c r="C70" s="763"/>
      <c r="D70" s="783"/>
      <c r="E70" s="783"/>
      <c r="F70" s="724"/>
      <c r="G70" s="753"/>
      <c r="H70" s="725"/>
      <c r="I70" s="13"/>
      <c r="J70" s="13"/>
      <c r="K70" s="13"/>
      <c r="L70" s="13"/>
      <c r="M70" s="711"/>
      <c r="N70" s="713"/>
      <c r="O70" s="711"/>
      <c r="P70" s="713"/>
    </row>
    <row r="71" spans="2:16" ht="18" customHeight="1" x14ac:dyDescent="0.25">
      <c r="B71" s="763" t="s">
        <v>85</v>
      </c>
      <c r="C71" s="763"/>
      <c r="D71" s="783"/>
      <c r="E71" s="783"/>
      <c r="F71" s="724"/>
      <c r="G71" s="753"/>
      <c r="H71" s="725"/>
      <c r="I71" s="13"/>
      <c r="J71" s="13"/>
      <c r="K71" s="13"/>
      <c r="L71" s="13"/>
      <c r="M71" s="711"/>
      <c r="N71" s="713"/>
      <c r="O71" s="711"/>
      <c r="P71" s="713"/>
    </row>
    <row r="72" spans="2:16" ht="18" customHeight="1" x14ac:dyDescent="0.25">
      <c r="B72" s="763" t="s">
        <v>159</v>
      </c>
      <c r="C72" s="763"/>
      <c r="D72" s="783"/>
      <c r="E72" s="783"/>
      <c r="F72" s="724"/>
      <c r="G72" s="753"/>
      <c r="H72" s="725"/>
      <c r="I72" s="13"/>
      <c r="J72" s="13"/>
      <c r="K72" s="13"/>
      <c r="L72" s="13"/>
      <c r="M72" s="711"/>
      <c r="N72" s="713"/>
      <c r="O72" s="711"/>
      <c r="P72" s="713"/>
    </row>
    <row r="73" spans="2:16" ht="18" customHeight="1" x14ac:dyDescent="0.25">
      <c r="B73" s="407" t="s">
        <v>1122</v>
      </c>
      <c r="C73" s="408"/>
      <c r="D73" s="408"/>
      <c r="E73" s="408"/>
      <c r="F73" s="408"/>
      <c r="G73" s="781"/>
      <c r="H73" s="782"/>
      <c r="I73" s="74">
        <f>IF(SUM(I65:I72)&gt;0,$G$73,0)</f>
        <v>0</v>
      </c>
      <c r="J73" s="74">
        <f t="shared" ref="J73:O73" si="0">IF(SUM(J65:J72)&gt;0,$G$73,0)</f>
        <v>0</v>
      </c>
      <c r="K73" s="74">
        <f t="shared" si="0"/>
        <v>0</v>
      </c>
      <c r="L73" s="74">
        <f t="shared" si="0"/>
        <v>0</v>
      </c>
      <c r="M73" s="792">
        <f t="shared" si="0"/>
        <v>0</v>
      </c>
      <c r="N73" s="793"/>
      <c r="O73" s="792">
        <f t="shared" si="0"/>
        <v>0</v>
      </c>
      <c r="P73" s="793"/>
    </row>
    <row r="74" spans="2:16" ht="18" customHeight="1" x14ac:dyDescent="0.25">
      <c r="B74" s="778" t="s">
        <v>165</v>
      </c>
      <c r="C74" s="779"/>
      <c r="D74" s="779"/>
      <c r="E74" s="779"/>
      <c r="F74" s="779"/>
      <c r="G74" s="779"/>
      <c r="H74" s="780"/>
      <c r="I74" s="336">
        <f>SUM(I65:I73)</f>
        <v>0</v>
      </c>
      <c r="J74" s="336">
        <f>SUM(J65:J73)</f>
        <v>0</v>
      </c>
      <c r="K74" s="336">
        <f>SUM(K65:K73)</f>
        <v>0</v>
      </c>
      <c r="L74" s="336">
        <f>SUM(L65:L73)</f>
        <v>0</v>
      </c>
      <c r="M74" s="791">
        <f>SUM(M65:M73)</f>
        <v>0</v>
      </c>
      <c r="N74" s="791"/>
      <c r="O74" s="791">
        <f>SUM(O65:O73)</f>
        <v>0</v>
      </c>
      <c r="P74" s="791"/>
    </row>
    <row r="75" spans="2:16" ht="18" customHeight="1" x14ac:dyDescent="0.25">
      <c r="B75" s="778" t="s">
        <v>1206</v>
      </c>
      <c r="C75" s="779"/>
      <c r="D75" s="779"/>
      <c r="E75" s="779"/>
      <c r="F75" s="779"/>
      <c r="G75" s="779"/>
      <c r="H75" s="780"/>
      <c r="I75" s="74">
        <f>ROUNDUP(I74,0)</f>
        <v>0</v>
      </c>
      <c r="J75" s="74">
        <f>ROUNDUP(J74,0)</f>
        <v>0</v>
      </c>
      <c r="K75" s="74">
        <f>ROUNDUP(K74,0)</f>
        <v>0</v>
      </c>
      <c r="L75" s="74">
        <f>ROUNDUP(L74,0)</f>
        <v>0</v>
      </c>
      <c r="M75" s="790">
        <f>ROUNDUP(M74,0)</f>
        <v>0</v>
      </c>
      <c r="N75" s="790"/>
      <c r="O75" s="790">
        <f>ROUNDUP(O74,0)</f>
        <v>0</v>
      </c>
      <c r="P75" s="790"/>
    </row>
    <row r="76" spans="2:16" ht="5.25" customHeight="1" thickBot="1" x14ac:dyDescent="0.3">
      <c r="B76" s="61"/>
      <c r="C76" s="61"/>
      <c r="D76" s="61"/>
      <c r="E76" s="61"/>
      <c r="F76" s="61"/>
      <c r="G76" s="61"/>
      <c r="H76" s="61"/>
      <c r="I76" s="61"/>
      <c r="J76" s="61"/>
      <c r="K76" s="61"/>
      <c r="L76" s="61"/>
      <c r="M76" s="61"/>
      <c r="N76" s="61"/>
      <c r="O76" s="61"/>
      <c r="P76" s="61"/>
    </row>
    <row r="77" spans="2:16" ht="13.8" thickTop="1" x14ac:dyDescent="0.25">
      <c r="B77" s="550" t="str">
        <f>Guide!$C$29</f>
        <v>For year: 2023</v>
      </c>
      <c r="P77" s="31" t="s">
        <v>109</v>
      </c>
    </row>
  </sheetData>
  <sheetProtection algorithmName="SHA-512" hashValue="rMmCNJMQFCj3/O2F4HTXpTjhmoTGXUDWvVkBl7MWnwLdDl7kzlxMHcgCEahIpeOtMNNfsvZcm+/RLNxNnIHlEw==" saltValue="+HMmQl4RGfJUVIE6eecHmg==" spinCount="100000" sheet="1" objects="1" scenarios="1"/>
  <mergeCells count="75">
    <mergeCell ref="O64:P64"/>
    <mergeCell ref="L59:P59"/>
    <mergeCell ref="B65:C65"/>
    <mergeCell ref="O75:P75"/>
    <mergeCell ref="O74:P74"/>
    <mergeCell ref="O73:P73"/>
    <mergeCell ref="F65:H65"/>
    <mergeCell ref="B64:H64"/>
    <mergeCell ref="M75:N75"/>
    <mergeCell ref="M74:N74"/>
    <mergeCell ref="M73:N73"/>
    <mergeCell ref="F70:H70"/>
    <mergeCell ref="F69:H69"/>
    <mergeCell ref="F68:H68"/>
    <mergeCell ref="D69:E69"/>
    <mergeCell ref="D72:E72"/>
    <mergeCell ref="M37:P37"/>
    <mergeCell ref="G37:J39"/>
    <mergeCell ref="K37:L37"/>
    <mergeCell ref="G57:K57"/>
    <mergeCell ref="L60:O61"/>
    <mergeCell ref="K39:N39"/>
    <mergeCell ref="B75:H75"/>
    <mergeCell ref="G73:H73"/>
    <mergeCell ref="F67:H67"/>
    <mergeCell ref="F66:H66"/>
    <mergeCell ref="F72:H72"/>
    <mergeCell ref="F71:H71"/>
    <mergeCell ref="D71:E71"/>
    <mergeCell ref="D70:E70"/>
    <mergeCell ref="B74:H74"/>
    <mergeCell ref="B72:C72"/>
    <mergeCell ref="B66:C66"/>
    <mergeCell ref="B67:C67"/>
    <mergeCell ref="B69:C69"/>
    <mergeCell ref="B70:C70"/>
    <mergeCell ref="B71:C71"/>
    <mergeCell ref="D68:E68"/>
    <mergeCell ref="O1:P1"/>
    <mergeCell ref="M64:N64"/>
    <mergeCell ref="I63:P63"/>
    <mergeCell ref="L57:M57"/>
    <mergeCell ref="B59:C59"/>
    <mergeCell ref="B52:E52"/>
    <mergeCell ref="I48:K48"/>
    <mergeCell ref="L12:P12"/>
    <mergeCell ref="L15:M15"/>
    <mergeCell ref="H50:J50"/>
    <mergeCell ref="K50:P52"/>
    <mergeCell ref="O39:P39"/>
    <mergeCell ref="D59:E59"/>
    <mergeCell ref="B63:C63"/>
    <mergeCell ref="D63:E63"/>
    <mergeCell ref="F59:J59"/>
    <mergeCell ref="M65:N65"/>
    <mergeCell ref="B68:C68"/>
    <mergeCell ref="D67:E67"/>
    <mergeCell ref="D66:E66"/>
    <mergeCell ref="D65:E65"/>
    <mergeCell ref="F63:H63"/>
    <mergeCell ref="O67:P67"/>
    <mergeCell ref="O66:P66"/>
    <mergeCell ref="O65:P65"/>
    <mergeCell ref="M72:N72"/>
    <mergeCell ref="M71:N71"/>
    <mergeCell ref="M70:N70"/>
    <mergeCell ref="M69:N69"/>
    <mergeCell ref="O72:P72"/>
    <mergeCell ref="O71:P71"/>
    <mergeCell ref="O70:P70"/>
    <mergeCell ref="O69:P69"/>
    <mergeCell ref="O68:P68"/>
    <mergeCell ref="M68:N68"/>
    <mergeCell ref="M67:N67"/>
    <mergeCell ref="M66:N66"/>
  </mergeCells>
  <phoneticPr fontId="4" type="noConversion"/>
  <printOptions horizontalCentered="1"/>
  <pageMargins left="0.25" right="0.25" top="0.5" bottom="0.5" header="0.3" footer="0.3"/>
  <pageSetup scale="82"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count="11">
        <x14:dataValidation type="list" allowBlank="1" showInputMessage="1" showErrorMessage="1" xr:uid="{0059F4AB-5FE1-4B31-9805-654850E9CC9C}">
          <x14:formula1>
            <xm:f>Tables!$D$2:$D$3</xm:f>
          </x14:formula1>
          <xm:sqref>N6 N17 G50 N10 N8 N20 G52 O57</xm:sqref>
        </x14:dataValidation>
        <x14:dataValidation type="list" allowBlank="1" showInputMessage="1" showErrorMessage="1" xr:uid="{EC604E31-6285-4DD4-98B4-6C6625EF1FA7}">
          <x14:formula1>
            <xm:f>Tables!$H$3:$H$5</xm:f>
          </x14:formula1>
          <xm:sqref>M37:P37</xm:sqref>
        </x14:dataValidation>
        <x14:dataValidation type="list" allowBlank="1" showInputMessage="1" showErrorMessage="1" xr:uid="{0A9193A7-DA15-4D47-A9AD-AA95DE11820D}">
          <x14:formula1>
            <xm:f>Tables!$D$2:$D$4</xm:f>
          </x14:formula1>
          <xm:sqref>N15</xm:sqref>
        </x14:dataValidation>
        <x14:dataValidation type="list" showDropDown="1" xr:uid="{7EDF8B48-9953-4682-AF7E-0793EDE92860}">
          <x14:formula1>
            <xm:f>Tables!$J$15:$J$18</xm:f>
          </x14:formula1>
          <xm:sqref>D67:D68</xm:sqref>
        </x14:dataValidation>
        <x14:dataValidation type="list" allowBlank="1" showInputMessage="1" showErrorMessage="1" xr:uid="{680F85F6-3EF4-4484-998D-76A1E45DE1B1}">
          <x14:formula1>
            <xm:f>Tables!$J$11:$J$12</xm:f>
          </x14:formula1>
          <xm:sqref>F65:F72</xm:sqref>
        </x14:dataValidation>
        <x14:dataValidation type="list" allowBlank="1" showInputMessage="1" showErrorMessage="1" xr:uid="{49D39762-BFD9-4C6B-9930-52EB6B29EC31}">
          <x14:formula1>
            <xm:f>Tables!$J$3:$J$8</xm:f>
          </x14:formula1>
          <xm:sqref>G57:K57</xm:sqref>
        </x14:dataValidation>
        <x14:dataValidation type="list" allowBlank="1" showInputMessage="1" showErrorMessage="1" xr:uid="{2119FC5E-371E-4697-ABD8-68DD4FD86175}">
          <x14:formula1>
            <xm:f>Tables!$J$29</xm:f>
          </x14:formula1>
          <xm:sqref>D72</xm:sqref>
        </x14:dataValidation>
        <x14:dataValidation type="list" allowBlank="1" showInputMessage="1" showErrorMessage="1" xr:uid="{713128DA-67FA-4880-9BAF-36BB05E2501C}">
          <x14:formula1>
            <xm:f>Tables!$J$29:$J$30</xm:f>
          </x14:formula1>
          <xm:sqref>D70:D71</xm:sqref>
        </x14:dataValidation>
        <x14:dataValidation type="list" allowBlank="1" xr:uid="{36C0FB90-477A-42D1-9B5D-BB2FC35578F1}">
          <x14:formula1>
            <xm:f>Tables!$J$21:$J$26</xm:f>
          </x14:formula1>
          <xm:sqref>D65</xm:sqref>
        </x14:dataValidation>
        <x14:dataValidation type="list" allowBlank="1" xr:uid="{76860780-DE30-43DF-B5E9-9A3886ECBAF1}">
          <x14:formula1>
            <xm:f>Tables!$J$15:$J$18</xm:f>
          </x14:formula1>
          <xm:sqref>D66</xm:sqref>
        </x14:dataValidation>
        <x14:dataValidation type="list" allowBlank="1" showInputMessage="1" showErrorMessage="1" xr:uid="{2C8BA9F4-A5A5-44EB-81C3-26B606115D65}">
          <x14:formula1>
            <xm:f>Tables!$J$15:$J$18</xm:f>
          </x14:formula1>
          <xm:sqref>D69:E69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P90"/>
  <sheetViews>
    <sheetView workbookViewId="0">
      <selection activeCell="K5" sqref="K5:L5"/>
    </sheetView>
  </sheetViews>
  <sheetFormatPr defaultColWidth="9" defaultRowHeight="13.2" x14ac:dyDescent="0.25"/>
  <cols>
    <col min="1" max="1" width="1.6640625" style="31" customWidth="1"/>
    <col min="2" max="5" width="9" style="31"/>
    <col min="6" max="7" width="7.5546875" style="31" customWidth="1"/>
    <col min="8" max="8" width="6.6640625" style="31" customWidth="1"/>
    <col min="9" max="9" width="7.6640625" style="31" customWidth="1"/>
    <col min="10" max="10" width="7.109375" style="31" customWidth="1"/>
    <col min="11" max="11" width="7.6640625" style="31" customWidth="1"/>
    <col min="12" max="13" width="9" style="31"/>
    <col min="14" max="14" width="6.6640625" style="31" customWidth="1"/>
    <col min="15" max="15" width="10.109375" style="31" bestFit="1" customWidth="1"/>
    <col min="16" max="16" width="6.6640625" style="31" customWidth="1"/>
    <col min="17" max="17" width="1.6640625" style="31" customWidth="1"/>
    <col min="18" max="16384" width="9" style="31"/>
  </cols>
  <sheetData>
    <row r="1" spans="2:16" x14ac:dyDescent="0.25">
      <c r="B1" s="351">
        <f>'1'!J4</f>
        <v>0</v>
      </c>
      <c r="G1" s="34"/>
      <c r="O1" s="744">
        <f>'1'!Q4</f>
        <v>0</v>
      </c>
      <c r="P1" s="744"/>
    </row>
    <row r="3" spans="2:16" ht="15.6" x14ac:dyDescent="0.3">
      <c r="B3" s="48" t="s">
        <v>668</v>
      </c>
      <c r="C3" s="42"/>
      <c r="D3" s="42"/>
      <c r="E3" s="42"/>
      <c r="F3" s="42"/>
      <c r="G3" s="42"/>
      <c r="H3" s="42"/>
      <c r="I3" s="42"/>
      <c r="J3" s="42"/>
      <c r="K3" s="42"/>
      <c r="L3" s="42"/>
      <c r="M3" s="42"/>
      <c r="N3" s="42"/>
      <c r="O3" s="42"/>
      <c r="P3" s="42"/>
    </row>
    <row r="4" spans="2:16" ht="4.6500000000000004" customHeight="1" x14ac:dyDescent="0.25"/>
    <row r="5" spans="2:16" x14ac:dyDescent="0.25">
      <c r="B5" s="60" t="s">
        <v>110</v>
      </c>
      <c r="I5" s="49" t="s">
        <v>548</v>
      </c>
      <c r="K5" s="775"/>
      <c r="L5" s="777"/>
      <c r="M5" s="569" t="s">
        <v>944</v>
      </c>
      <c r="N5" s="343"/>
      <c r="O5" s="45"/>
      <c r="P5" s="35"/>
    </row>
    <row r="6" spans="2:16" ht="4.6500000000000004" customHeight="1" x14ac:dyDescent="0.25">
      <c r="B6" s="60"/>
      <c r="M6" s="357"/>
      <c r="N6" s="46"/>
      <c r="O6" s="45"/>
      <c r="P6" s="46"/>
    </row>
    <row r="7" spans="2:16" x14ac:dyDescent="0.25">
      <c r="B7" s="162" t="s">
        <v>112</v>
      </c>
      <c r="K7" s="721"/>
      <c r="L7" s="725"/>
      <c r="M7" s="357"/>
      <c r="N7" s="46"/>
      <c r="O7" s="45"/>
      <c r="P7" s="46"/>
    </row>
    <row r="8" spans="2:16" x14ac:dyDescent="0.25">
      <c r="B8" s="162" t="s">
        <v>113</v>
      </c>
      <c r="M8" s="172" t="s">
        <v>944</v>
      </c>
      <c r="N8" s="343"/>
      <c r="O8" s="45"/>
      <c r="P8" s="35"/>
    </row>
    <row r="9" spans="2:16" x14ac:dyDescent="0.25">
      <c r="B9" s="60"/>
      <c r="O9" s="60"/>
      <c r="P9" s="86"/>
    </row>
    <row r="10" spans="2:16" x14ac:dyDescent="0.25">
      <c r="B10" s="60" t="s">
        <v>111</v>
      </c>
      <c r="J10" s="49" t="s">
        <v>722</v>
      </c>
      <c r="K10" s="775"/>
      <c r="L10" s="777"/>
      <c r="M10" s="172" t="s">
        <v>944</v>
      </c>
      <c r="N10" s="343"/>
      <c r="O10" s="45"/>
      <c r="P10" s="35"/>
    </row>
    <row r="11" spans="2:16" ht="4.6500000000000004" customHeight="1" x14ac:dyDescent="0.25">
      <c r="B11" s="60"/>
      <c r="M11" s="357"/>
      <c r="N11" s="46"/>
      <c r="O11" s="45"/>
      <c r="P11" s="46"/>
    </row>
    <row r="12" spans="2:16" x14ac:dyDescent="0.25">
      <c r="B12" s="162" t="s">
        <v>407</v>
      </c>
      <c r="C12" s="60"/>
      <c r="D12" s="60"/>
      <c r="E12" s="60"/>
      <c r="F12" s="60"/>
      <c r="G12" s="60"/>
      <c r="K12" s="721"/>
      <c r="L12" s="725"/>
      <c r="O12" s="60"/>
      <c r="P12" s="86"/>
    </row>
    <row r="13" spans="2:16" x14ac:dyDescent="0.25">
      <c r="B13" s="162" t="s">
        <v>553</v>
      </c>
      <c r="M13" s="172" t="s">
        <v>944</v>
      </c>
      <c r="N13" s="343"/>
      <c r="O13" s="45"/>
      <c r="P13" s="35"/>
    </row>
    <row r="14" spans="2:16" ht="4.6500000000000004" customHeight="1" thickBot="1" x14ac:dyDescent="0.3">
      <c r="B14" s="61"/>
      <c r="C14" s="61"/>
      <c r="D14" s="61"/>
      <c r="E14" s="61"/>
      <c r="F14" s="61"/>
      <c r="G14" s="61"/>
      <c r="H14" s="61"/>
      <c r="I14" s="61"/>
      <c r="J14" s="61"/>
      <c r="K14" s="61"/>
      <c r="L14" s="61"/>
      <c r="M14" s="61"/>
      <c r="N14" s="61"/>
      <c r="O14" s="61"/>
      <c r="P14" s="61"/>
    </row>
    <row r="15" spans="2:16" ht="4.6500000000000004" customHeight="1" thickTop="1" x14ac:dyDescent="0.25"/>
    <row r="16" spans="2:16" x14ac:dyDescent="0.25">
      <c r="B16" s="31" t="s">
        <v>114</v>
      </c>
      <c r="E16" s="10"/>
      <c r="G16" s="60" t="s">
        <v>115</v>
      </c>
      <c r="H16" s="60"/>
      <c r="I16" s="60"/>
      <c r="K16" s="10"/>
      <c r="M16" s="60" t="s">
        <v>947</v>
      </c>
      <c r="O16" s="268">
        <f>K16+E16</f>
        <v>0</v>
      </c>
    </row>
    <row r="17" spans="2:16" ht="9" customHeight="1" x14ac:dyDescent="0.25"/>
    <row r="18" spans="2:16" x14ac:dyDescent="0.25">
      <c r="B18" s="31" t="s">
        <v>442</v>
      </c>
      <c r="F18" s="60" t="s">
        <v>19</v>
      </c>
      <c r="M18" s="172" t="s">
        <v>944</v>
      </c>
      <c r="N18" s="343"/>
      <c r="O18" s="357"/>
      <c r="P18" s="35"/>
    </row>
    <row r="19" spans="2:16" ht="4.6500000000000004" customHeight="1" x14ac:dyDescent="0.25">
      <c r="F19" s="60"/>
      <c r="P19" s="86"/>
    </row>
    <row r="20" spans="2:16" x14ac:dyDescent="0.25">
      <c r="F20" s="60" t="s">
        <v>116</v>
      </c>
      <c r="M20" s="172" t="s">
        <v>944</v>
      </c>
      <c r="N20" s="343"/>
      <c r="O20" s="357"/>
      <c r="P20" s="35"/>
    </row>
    <row r="21" spans="2:16" ht="4.6500000000000004" customHeight="1" x14ac:dyDescent="0.25">
      <c r="F21" s="60"/>
      <c r="P21" s="86"/>
    </row>
    <row r="22" spans="2:16" x14ac:dyDescent="0.25">
      <c r="F22" s="60" t="s">
        <v>117</v>
      </c>
      <c r="M22" s="172" t="s">
        <v>944</v>
      </c>
      <c r="N22" s="343"/>
      <c r="O22" s="357"/>
      <c r="P22" s="35"/>
    </row>
    <row r="24" spans="2:16" x14ac:dyDescent="0.25">
      <c r="B24" s="60" t="s">
        <v>118</v>
      </c>
      <c r="G24" s="693"/>
      <c r="H24" s="694"/>
      <c r="I24" s="694"/>
      <c r="J24" s="694"/>
      <c r="K24" s="694"/>
      <c r="L24" s="694"/>
      <c r="M24" s="694"/>
      <c r="N24" s="694"/>
      <c r="O24" s="694"/>
      <c r="P24" s="695"/>
    </row>
    <row r="25" spans="2:16" ht="4.6500000000000004" customHeight="1" thickBot="1" x14ac:dyDescent="0.3">
      <c r="B25" s="61"/>
      <c r="C25" s="61"/>
      <c r="D25" s="61"/>
      <c r="E25" s="61"/>
      <c r="F25" s="61"/>
      <c r="G25" s="61"/>
      <c r="H25" s="61"/>
      <c r="I25" s="61"/>
      <c r="J25" s="61"/>
      <c r="K25" s="61"/>
      <c r="L25" s="61"/>
      <c r="M25" s="61"/>
      <c r="N25" s="61"/>
      <c r="O25" s="61"/>
      <c r="P25" s="61"/>
    </row>
    <row r="26" spans="2:16" ht="4.6500000000000004" customHeight="1" thickTop="1" x14ac:dyDescent="0.25"/>
    <row r="27" spans="2:16" x14ac:dyDescent="0.25">
      <c r="B27" s="60" t="s">
        <v>119</v>
      </c>
      <c r="G27" s="172" t="s">
        <v>944</v>
      </c>
      <c r="H27" s="343"/>
      <c r="I27" s="357"/>
      <c r="J27" s="35"/>
      <c r="K27" s="60" t="s">
        <v>123</v>
      </c>
      <c r="L27" s="60"/>
      <c r="P27" s="537"/>
    </row>
    <row r="28" spans="2:16" ht="4.6500000000000004" customHeight="1" x14ac:dyDescent="0.25">
      <c r="B28" s="60"/>
      <c r="K28" s="60"/>
      <c r="L28" s="60"/>
    </row>
    <row r="29" spans="2:16" x14ac:dyDescent="0.25">
      <c r="B29" s="60" t="s">
        <v>120</v>
      </c>
      <c r="G29" s="721"/>
      <c r="H29" s="723"/>
      <c r="K29" s="60"/>
      <c r="L29" s="60" t="s">
        <v>124</v>
      </c>
      <c r="P29" s="537"/>
    </row>
    <row r="30" spans="2:16" ht="4.6500000000000004" customHeight="1" x14ac:dyDescent="0.25">
      <c r="B30" s="60"/>
      <c r="K30" s="60"/>
      <c r="L30" s="60"/>
    </row>
    <row r="31" spans="2:16" x14ac:dyDescent="0.25">
      <c r="B31" s="60" t="s">
        <v>121</v>
      </c>
      <c r="K31" s="60"/>
      <c r="L31" s="752"/>
      <c r="M31" s="752"/>
      <c r="N31" s="752"/>
      <c r="O31" s="86"/>
      <c r="P31" s="35"/>
    </row>
    <row r="32" spans="2:16" ht="4.6500000000000004" customHeight="1" x14ac:dyDescent="0.25">
      <c r="B32" s="60"/>
      <c r="K32" s="60"/>
      <c r="L32" s="60"/>
      <c r="N32" s="60"/>
      <c r="O32" s="86"/>
      <c r="P32" s="86"/>
    </row>
    <row r="33" spans="2:16" x14ac:dyDescent="0.25">
      <c r="B33" s="60" t="s">
        <v>122</v>
      </c>
      <c r="K33" s="60"/>
      <c r="L33" s="752"/>
      <c r="M33" s="752"/>
      <c r="N33" s="752"/>
      <c r="O33" s="86"/>
      <c r="P33" s="35"/>
    </row>
    <row r="34" spans="2:16" ht="4.6500000000000004" customHeight="1" thickBot="1" x14ac:dyDescent="0.3">
      <c r="B34" s="61"/>
      <c r="C34" s="61"/>
      <c r="D34" s="61"/>
      <c r="E34" s="61"/>
      <c r="F34" s="61"/>
      <c r="G34" s="61"/>
      <c r="H34" s="61"/>
      <c r="I34" s="61"/>
      <c r="J34" s="61"/>
      <c r="K34" s="61"/>
      <c r="L34" s="61"/>
      <c r="M34" s="61"/>
      <c r="N34" s="61"/>
      <c r="O34" s="61"/>
      <c r="P34" s="61"/>
    </row>
    <row r="35" spans="2:16" ht="6.6" customHeight="1" thickTop="1" x14ac:dyDescent="0.25"/>
    <row r="36" spans="2:16" x14ac:dyDescent="0.25">
      <c r="B36" s="34" t="s">
        <v>125</v>
      </c>
    </row>
    <row r="37" spans="2:16" ht="4.6500000000000004" customHeight="1" x14ac:dyDescent="0.25"/>
    <row r="38" spans="2:16" x14ac:dyDescent="0.25">
      <c r="B38" s="60" t="s">
        <v>126</v>
      </c>
      <c r="D38" s="693"/>
      <c r="E38" s="694"/>
      <c r="F38" s="694"/>
      <c r="G38" s="694"/>
      <c r="H38" s="694"/>
      <c r="I38" s="694"/>
      <c r="J38" s="694"/>
      <c r="K38" s="694"/>
      <c r="L38" s="694"/>
      <c r="M38" s="694"/>
      <c r="N38" s="694"/>
      <c r="O38" s="694"/>
      <c r="P38" s="695"/>
    </row>
    <row r="39" spans="2:16" ht="4.6500000000000004" customHeight="1" x14ac:dyDescent="0.25">
      <c r="B39" s="60"/>
    </row>
    <row r="40" spans="2:16" x14ac:dyDescent="0.25">
      <c r="B40" s="60" t="s">
        <v>24</v>
      </c>
      <c r="D40" s="721"/>
      <c r="E40" s="725"/>
    </row>
    <row r="41" spans="2:16" ht="4.6500000000000004" customHeight="1" x14ac:dyDescent="0.25">
      <c r="B41" s="60"/>
    </row>
    <row r="42" spans="2:16" x14ac:dyDescent="0.25">
      <c r="B42" s="60" t="s">
        <v>32</v>
      </c>
      <c r="D42" s="711"/>
      <c r="E42" s="713"/>
    </row>
    <row r="43" spans="2:16" ht="4.6500000000000004" customHeight="1" x14ac:dyDescent="0.25">
      <c r="B43" s="60"/>
    </row>
    <row r="44" spans="2:16" x14ac:dyDescent="0.25">
      <c r="B44" s="60" t="s">
        <v>554</v>
      </c>
      <c r="M44" s="172" t="s">
        <v>944</v>
      </c>
      <c r="N44" s="343"/>
      <c r="O44" s="357"/>
      <c r="P44" s="35"/>
    </row>
    <row r="45" spans="2:16" ht="4.6500000000000004" customHeight="1" x14ac:dyDescent="0.25">
      <c r="B45" s="60"/>
      <c r="P45" s="86"/>
    </row>
    <row r="46" spans="2:16" x14ac:dyDescent="0.25">
      <c r="B46" s="60" t="s">
        <v>127</v>
      </c>
      <c r="P46" s="86"/>
    </row>
    <row r="47" spans="2:16" x14ac:dyDescent="0.25">
      <c r="B47" s="60" t="s">
        <v>128</v>
      </c>
      <c r="M47" s="172" t="s">
        <v>944</v>
      </c>
      <c r="N47" s="343"/>
      <c r="O47" s="357"/>
      <c r="P47" s="35"/>
    </row>
    <row r="48" spans="2:16" x14ac:dyDescent="0.25">
      <c r="B48" s="162" t="s">
        <v>129</v>
      </c>
      <c r="P48" s="86"/>
    </row>
    <row r="49" spans="2:16" x14ac:dyDescent="0.25">
      <c r="B49" s="60"/>
      <c r="P49" s="86"/>
    </row>
    <row r="50" spans="2:16" x14ac:dyDescent="0.25">
      <c r="B50" s="60" t="s">
        <v>130</v>
      </c>
      <c r="P50" s="86"/>
    </row>
    <row r="51" spans="2:16" x14ac:dyDescent="0.25">
      <c r="B51" s="60" t="s">
        <v>131</v>
      </c>
      <c r="M51" s="172" t="s">
        <v>944</v>
      </c>
      <c r="N51" s="343"/>
      <c r="O51" s="357"/>
      <c r="P51" s="35"/>
    </row>
    <row r="52" spans="2:16" x14ac:dyDescent="0.25">
      <c r="B52" s="162" t="s">
        <v>132</v>
      </c>
    </row>
    <row r="53" spans="2:16" x14ac:dyDescent="0.25">
      <c r="B53" s="60"/>
    </row>
    <row r="54" spans="2:16" x14ac:dyDescent="0.25">
      <c r="B54" s="60" t="s">
        <v>15</v>
      </c>
    </row>
    <row r="55" spans="2:16" x14ac:dyDescent="0.25">
      <c r="B55" s="60" t="s">
        <v>16</v>
      </c>
    </row>
    <row r="56" spans="2:16" x14ac:dyDescent="0.25">
      <c r="B56" s="60" t="s">
        <v>20</v>
      </c>
    </row>
    <row r="57" spans="2:16" x14ac:dyDescent="0.25">
      <c r="B57" s="60" t="s">
        <v>17</v>
      </c>
    </row>
    <row r="58" spans="2:16" ht="13.8" thickBot="1" x14ac:dyDescent="0.3">
      <c r="B58" s="61"/>
      <c r="C58" s="61"/>
      <c r="D58" s="61"/>
      <c r="E58" s="61"/>
      <c r="F58" s="61"/>
      <c r="G58" s="61"/>
      <c r="H58" s="61"/>
      <c r="I58" s="61"/>
      <c r="J58" s="61"/>
      <c r="K58" s="61"/>
      <c r="L58" s="61"/>
      <c r="M58" s="61"/>
      <c r="N58" s="61"/>
      <c r="O58" s="61"/>
      <c r="P58" s="61"/>
    </row>
    <row r="59" spans="2:16" ht="4.6500000000000004" customHeight="1" thickTop="1" x14ac:dyDescent="0.25"/>
    <row r="60" spans="2:16" x14ac:dyDescent="0.25">
      <c r="B60" s="31" t="s">
        <v>133</v>
      </c>
      <c r="M60" s="172" t="s">
        <v>944</v>
      </c>
      <c r="N60" s="343"/>
      <c r="O60" s="357"/>
      <c r="P60" s="35"/>
    </row>
    <row r="61" spans="2:16" ht="4.6500000000000004" customHeight="1" x14ac:dyDescent="0.25"/>
    <row r="62" spans="2:16" x14ac:dyDescent="0.25">
      <c r="B62" s="34" t="s">
        <v>134</v>
      </c>
      <c r="H62" s="343"/>
      <c r="I62" s="49" t="s">
        <v>1501</v>
      </c>
    </row>
    <row r="63" spans="2:16" ht="4.6500000000000004" customHeight="1" x14ac:dyDescent="0.25"/>
    <row r="64" spans="2:16" x14ac:dyDescent="0.25">
      <c r="H64" s="343"/>
      <c r="I64" s="85" t="s">
        <v>543</v>
      </c>
      <c r="M64" s="797"/>
      <c r="N64" s="798"/>
      <c r="O64" s="798"/>
      <c r="P64" s="799"/>
    </row>
    <row r="65" spans="2:16" ht="4.6500000000000004" customHeight="1" x14ac:dyDescent="0.25"/>
    <row r="66" spans="2:16" x14ac:dyDescent="0.25">
      <c r="H66" s="343"/>
      <c r="I66" s="31" t="s">
        <v>135</v>
      </c>
    </row>
    <row r="67" spans="2:16" ht="4.6500000000000004" customHeight="1" x14ac:dyDescent="0.25"/>
    <row r="68" spans="2:16" x14ac:dyDescent="0.25">
      <c r="H68" s="343"/>
      <c r="I68" s="306" t="s">
        <v>542</v>
      </c>
      <c r="J68" s="60" t="s">
        <v>136</v>
      </c>
      <c r="K68" s="60"/>
      <c r="L68" s="693"/>
      <c r="M68" s="694"/>
      <c r="N68" s="694"/>
      <c r="O68" s="694"/>
      <c r="P68" s="695"/>
    </row>
    <row r="69" spans="2:16" ht="4.6500000000000004" customHeight="1" x14ac:dyDescent="0.25"/>
    <row r="70" spans="2:16" x14ac:dyDescent="0.25">
      <c r="B70" s="34" t="s">
        <v>137</v>
      </c>
      <c r="H70" s="348"/>
      <c r="I70" s="31" t="s">
        <v>409</v>
      </c>
      <c r="K70" s="11"/>
      <c r="L70" s="31" t="s">
        <v>138</v>
      </c>
      <c r="P70" s="8"/>
    </row>
    <row r="72" spans="2:16" x14ac:dyDescent="0.25">
      <c r="B72" s="60" t="s">
        <v>555</v>
      </c>
      <c r="C72" s="60"/>
      <c r="M72" s="172" t="s">
        <v>944</v>
      </c>
      <c r="N72" s="343"/>
      <c r="O72" s="357"/>
      <c r="P72" s="35"/>
    </row>
    <row r="73" spans="2:16" ht="4.6500000000000004" customHeight="1" x14ac:dyDescent="0.25">
      <c r="B73" s="60"/>
      <c r="C73" s="60"/>
    </row>
    <row r="74" spans="2:16" x14ac:dyDescent="0.25">
      <c r="B74" s="162" t="s">
        <v>408</v>
      </c>
      <c r="C74" s="60"/>
      <c r="G74" s="86"/>
      <c r="H74" s="726"/>
      <c r="I74" s="727"/>
      <c r="J74" s="727"/>
      <c r="K74" s="727"/>
      <c r="L74" s="727"/>
      <c r="M74" s="727"/>
      <c r="N74" s="727"/>
      <c r="O74" s="727"/>
      <c r="P74" s="728"/>
    </row>
    <row r="75" spans="2:16" ht="12.75" customHeight="1" x14ac:dyDescent="0.25">
      <c r="G75" s="86"/>
      <c r="H75" s="729"/>
      <c r="I75" s="730"/>
      <c r="J75" s="730"/>
      <c r="K75" s="730"/>
      <c r="L75" s="730"/>
      <c r="M75" s="730"/>
      <c r="N75" s="730"/>
      <c r="O75" s="730"/>
      <c r="P75" s="731"/>
    </row>
    <row r="76" spans="2:16" ht="12.75" customHeight="1" x14ac:dyDescent="0.25">
      <c r="G76" s="86"/>
      <c r="H76" s="729"/>
      <c r="I76" s="730"/>
      <c r="J76" s="730"/>
      <c r="K76" s="730"/>
      <c r="L76" s="730"/>
      <c r="M76" s="730"/>
      <c r="N76" s="730"/>
      <c r="O76" s="730"/>
      <c r="P76" s="731"/>
    </row>
    <row r="77" spans="2:16" ht="12.75" customHeight="1" x14ac:dyDescent="0.25">
      <c r="G77" s="86"/>
      <c r="H77" s="732"/>
      <c r="I77" s="733"/>
      <c r="J77" s="733"/>
      <c r="K77" s="733"/>
      <c r="L77" s="733"/>
      <c r="M77" s="733"/>
      <c r="N77" s="733"/>
      <c r="O77" s="733"/>
      <c r="P77" s="734"/>
    </row>
    <row r="79" spans="2:16" x14ac:dyDescent="0.25">
      <c r="B79" s="60" t="s">
        <v>139</v>
      </c>
      <c r="C79" s="60"/>
      <c r="D79" s="60"/>
      <c r="E79" s="60"/>
      <c r="F79" s="60"/>
      <c r="G79" s="60"/>
      <c r="H79" s="60"/>
      <c r="M79" s="172" t="s">
        <v>944</v>
      </c>
      <c r="N79" s="343"/>
      <c r="O79" s="357"/>
      <c r="P79" s="35"/>
    </row>
    <row r="80" spans="2:16" x14ac:dyDescent="0.25">
      <c r="B80" s="162" t="s">
        <v>132</v>
      </c>
      <c r="C80" s="60"/>
      <c r="D80" s="60"/>
      <c r="E80" s="60"/>
      <c r="F80" s="60"/>
      <c r="G80" s="60"/>
      <c r="H80" s="60"/>
    </row>
    <row r="81" spans="2:16" ht="4.6500000000000004" customHeight="1" thickBot="1" x14ac:dyDescent="0.3">
      <c r="B81" s="61"/>
      <c r="C81" s="61"/>
      <c r="D81" s="61"/>
      <c r="E81" s="61"/>
      <c r="F81" s="61"/>
      <c r="G81" s="61"/>
      <c r="H81" s="61"/>
      <c r="I81" s="61"/>
      <c r="J81" s="61"/>
      <c r="K81" s="61"/>
      <c r="L81" s="61"/>
      <c r="M81" s="61"/>
      <c r="N81" s="61"/>
      <c r="O81" s="61"/>
      <c r="P81" s="61"/>
    </row>
    <row r="82" spans="2:16" ht="4.6500000000000004" customHeight="1" thickTop="1" x14ac:dyDescent="0.25"/>
    <row r="83" spans="2:16" x14ac:dyDescent="0.25">
      <c r="B83" s="60" t="s">
        <v>140</v>
      </c>
      <c r="C83" s="60"/>
      <c r="D83" s="60"/>
      <c r="E83" s="60"/>
      <c r="F83" s="60"/>
      <c r="G83" s="60"/>
      <c r="H83" s="60"/>
      <c r="I83" s="172" t="s">
        <v>944</v>
      </c>
      <c r="J83" s="343"/>
      <c r="O83" s="357"/>
      <c r="P83" s="35"/>
    </row>
    <row r="84" spans="2:16" ht="4.6500000000000004" customHeight="1" x14ac:dyDescent="0.25">
      <c r="B84" s="60"/>
      <c r="C84" s="60"/>
      <c r="D84" s="60"/>
      <c r="E84" s="60"/>
      <c r="F84" s="60"/>
      <c r="G84" s="60"/>
      <c r="H84" s="60"/>
    </row>
    <row r="85" spans="2:16" x14ac:dyDescent="0.25">
      <c r="B85" s="162" t="s">
        <v>141</v>
      </c>
      <c r="C85" s="60"/>
      <c r="D85" s="60"/>
      <c r="E85" s="60"/>
      <c r="F85" s="60"/>
      <c r="G85" s="60"/>
      <c r="H85" s="60"/>
      <c r="I85" s="172" t="s">
        <v>944</v>
      </c>
      <c r="J85" s="343"/>
      <c r="K85" s="34" t="s">
        <v>143</v>
      </c>
      <c r="N85" s="11"/>
    </row>
    <row r="86" spans="2:16" ht="4.6500000000000004" customHeight="1" x14ac:dyDescent="0.25">
      <c r="B86" s="60"/>
      <c r="C86" s="60"/>
      <c r="D86" s="60"/>
      <c r="E86" s="60"/>
      <c r="F86" s="60"/>
      <c r="G86" s="60"/>
      <c r="H86" s="60"/>
    </row>
    <row r="87" spans="2:16" x14ac:dyDescent="0.25">
      <c r="B87" s="306" t="s">
        <v>142</v>
      </c>
      <c r="C87" s="60"/>
      <c r="D87" s="60"/>
      <c r="E87" s="60"/>
      <c r="F87" s="60"/>
      <c r="G87" s="60"/>
      <c r="H87" s="60"/>
      <c r="I87" s="172" t="s">
        <v>944</v>
      </c>
      <c r="J87" s="343"/>
      <c r="K87" s="34" t="s">
        <v>143</v>
      </c>
      <c r="N87" s="11"/>
    </row>
    <row r="88" spans="2:16" x14ac:dyDescent="0.25">
      <c r="B88" s="85"/>
      <c r="H88" s="357"/>
      <c r="I88" s="35"/>
      <c r="J88" s="45"/>
      <c r="K88" s="35"/>
      <c r="L88" s="60"/>
      <c r="M88" s="162"/>
      <c r="N88" s="60"/>
      <c r="O88" s="60"/>
      <c r="P88" s="163"/>
    </row>
    <row r="89" spans="2:16" ht="4.6500000000000004" customHeight="1" thickBot="1" x14ac:dyDescent="0.3">
      <c r="B89" s="61"/>
      <c r="C89" s="61"/>
      <c r="D89" s="61"/>
      <c r="E89" s="61"/>
      <c r="F89" s="61"/>
      <c r="G89" s="61"/>
      <c r="H89" s="61"/>
      <c r="I89" s="61"/>
      <c r="J89" s="61"/>
      <c r="K89" s="61"/>
      <c r="L89" s="61"/>
      <c r="M89" s="61"/>
      <c r="N89" s="61"/>
      <c r="O89" s="61"/>
      <c r="P89" s="61"/>
    </row>
    <row r="90" spans="2:16" ht="13.8" thickTop="1" x14ac:dyDescent="0.25">
      <c r="B90" s="550" t="str">
        <f>Guide!$C$29</f>
        <v>For year: 2023</v>
      </c>
      <c r="P90" s="31" t="s">
        <v>144</v>
      </c>
    </row>
  </sheetData>
  <sheetProtection algorithmName="SHA-512" hashValue="cVUwnQOzOWUY6RKdaqZthfAV+C9NDGkQAMj5i7uoQKDjvm1znOBr3otZLKR0dVLdLdfofZgsI97M+oG126eCvw==" saltValue="D4WpKGsQV7Ugu3IcmzOksg==" spinCount="100000" sheet="1" objects="1" scenarios="1"/>
  <mergeCells count="15">
    <mergeCell ref="L68:P68"/>
    <mergeCell ref="H74:P77"/>
    <mergeCell ref="K5:L5"/>
    <mergeCell ref="M64:P64"/>
    <mergeCell ref="D42:E42"/>
    <mergeCell ref="D40:E40"/>
    <mergeCell ref="D38:P38"/>
    <mergeCell ref="L31:N31"/>
    <mergeCell ref="L33:N33"/>
    <mergeCell ref="O1:P1"/>
    <mergeCell ref="K7:L7"/>
    <mergeCell ref="K12:L12"/>
    <mergeCell ref="G24:P24"/>
    <mergeCell ref="G29:H29"/>
    <mergeCell ref="K10:L10"/>
  </mergeCells>
  <phoneticPr fontId="4" type="noConversion"/>
  <printOptions horizontalCentered="1"/>
  <pageMargins left="0.25" right="0.25" top="0.75" bottom="0.75" header="0.3" footer="0.3"/>
  <pageSetup scale="77"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Tables!$D$2:$D$3</xm:f>
          </x14:formula1>
          <xm:sqref>N5 N8 N10 N13 N18 N20 N22 H27 N44 N47 N51 N60 N72 N79 J83 J85 J87</xm:sqref>
        </x14:dataValidation>
        <x14:dataValidation type="list" allowBlank="1" showInputMessage="1" showErrorMessage="1" xr:uid="{BFBAC3F1-52B5-48CD-829F-48359C77976D}">
          <x14:formula1>
            <xm:f>Tables!$I$3:$I$4</xm:f>
          </x14:formula1>
          <xm:sqref>L31:N31</xm:sqref>
        </x14:dataValidation>
        <x14:dataValidation type="list" allowBlank="1" showInputMessage="1" showErrorMessage="1" xr:uid="{0FFB6C50-A38E-4051-AAD9-442896DA86F5}">
          <x14:formula1>
            <xm:f>Tables!$I$7:$I$8</xm:f>
          </x14:formula1>
          <xm:sqref>L33:N33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74"/>
  <sheetViews>
    <sheetView workbookViewId="0">
      <selection activeCell="D51" sqref="D51:E55"/>
    </sheetView>
  </sheetViews>
  <sheetFormatPr defaultColWidth="9" defaultRowHeight="13.2" x14ac:dyDescent="0.25"/>
  <cols>
    <col min="1" max="1" width="3" style="31" bestFit="1" customWidth="1"/>
    <col min="2" max="2" width="5" style="31" bestFit="1" customWidth="1"/>
    <col min="3" max="3" width="14.88671875" style="31" customWidth="1"/>
    <col min="4" max="4" width="6.109375" style="31" customWidth="1"/>
    <col min="5" max="5" width="6.6640625" style="31" bestFit="1" customWidth="1"/>
    <col min="6" max="6" width="5.88671875" style="31" bestFit="1" customWidth="1"/>
    <col min="7" max="7" width="7.6640625" style="31" bestFit="1" customWidth="1"/>
    <col min="8" max="8" width="10.5546875" style="31" customWidth="1"/>
    <col min="9" max="9" width="12.44140625" style="31" customWidth="1"/>
    <col min="10" max="10" width="11.33203125" style="31" customWidth="1"/>
    <col min="11" max="11" width="10.6640625" style="31" customWidth="1"/>
    <col min="12" max="12" width="9" style="31" bestFit="1" customWidth="1"/>
    <col min="13" max="13" width="17.5546875" style="31" customWidth="1"/>
    <col min="14" max="14" width="5" style="31" customWidth="1"/>
    <col min="15" max="15" width="9" style="31"/>
    <col min="16" max="16" width="11.33203125" style="31" bestFit="1" customWidth="1"/>
    <col min="17" max="16384" width="9" style="31"/>
  </cols>
  <sheetData>
    <row r="1" spans="2:15" x14ac:dyDescent="0.25">
      <c r="B1" s="351">
        <f>'1'!J4</f>
        <v>0</v>
      </c>
      <c r="G1" s="164"/>
      <c r="H1" s="164"/>
      <c r="I1" s="164"/>
      <c r="K1" s="150"/>
      <c r="L1" s="150"/>
      <c r="M1" s="150">
        <f>'1'!Q4</f>
        <v>0</v>
      </c>
    </row>
    <row r="3" spans="2:15" ht="15.6" x14ac:dyDescent="0.3">
      <c r="B3" s="48" t="s">
        <v>1214</v>
      </c>
      <c r="C3" s="42"/>
      <c r="D3" s="42"/>
      <c r="E3" s="42"/>
      <c r="F3" s="42"/>
      <c r="G3" s="42"/>
      <c r="H3" s="42"/>
      <c r="I3" s="42"/>
      <c r="J3" s="42"/>
      <c r="K3" s="42"/>
      <c r="L3" s="42"/>
      <c r="M3" s="42"/>
      <c r="N3" s="143"/>
      <c r="O3" s="143"/>
    </row>
    <row r="4" spans="2:15" ht="7.95" customHeight="1" x14ac:dyDescent="0.25">
      <c r="N4" s="60"/>
      <c r="O4" s="60"/>
    </row>
    <row r="5" spans="2:15" x14ac:dyDescent="0.25">
      <c r="B5" s="34" t="s">
        <v>145</v>
      </c>
      <c r="N5" s="60"/>
      <c r="O5" s="60"/>
    </row>
    <row r="6" spans="2:15" ht="7.2" customHeight="1" x14ac:dyDescent="0.25">
      <c r="N6" s="60"/>
      <c r="O6" s="60"/>
    </row>
    <row r="7" spans="2:15" x14ac:dyDescent="0.25">
      <c r="B7" s="5"/>
      <c r="C7" s="31" t="s">
        <v>146</v>
      </c>
      <c r="N7" s="60"/>
      <c r="O7" s="60"/>
    </row>
    <row r="8" spans="2:15" x14ac:dyDescent="0.25">
      <c r="C8" s="34" t="s">
        <v>410</v>
      </c>
      <c r="N8" s="60"/>
      <c r="O8" s="60"/>
    </row>
    <row r="9" spans="2:15" ht="4.6500000000000004" customHeight="1" x14ac:dyDescent="0.25">
      <c r="N9" s="60"/>
      <c r="O9" s="60"/>
    </row>
    <row r="10" spans="2:15" x14ac:dyDescent="0.25">
      <c r="B10" s="5"/>
      <c r="C10" s="31" t="s">
        <v>147</v>
      </c>
      <c r="N10" s="60"/>
      <c r="O10" s="60"/>
    </row>
    <row r="11" spans="2:15" x14ac:dyDescent="0.25">
      <c r="C11" s="34" t="s">
        <v>411</v>
      </c>
      <c r="N11" s="60"/>
      <c r="O11" s="60"/>
    </row>
    <row r="12" spans="2:15" ht="7.2" customHeight="1" x14ac:dyDescent="0.25">
      <c r="N12" s="60"/>
      <c r="O12" s="60"/>
    </row>
    <row r="13" spans="2:15" x14ac:dyDescent="0.25">
      <c r="B13" s="332"/>
      <c r="C13" s="31" t="s">
        <v>1148</v>
      </c>
      <c r="N13" s="60"/>
      <c r="O13" s="60"/>
    </row>
    <row r="14" spans="2:15" ht="7.2" customHeight="1" x14ac:dyDescent="0.25">
      <c r="N14" s="60"/>
      <c r="O14" s="60"/>
    </row>
    <row r="15" spans="2:15" x14ac:dyDescent="0.25">
      <c r="B15" s="815" t="s">
        <v>1215</v>
      </c>
      <c r="C15" s="815"/>
      <c r="D15" s="815"/>
      <c r="E15" s="815"/>
      <c r="F15" s="815"/>
      <c r="G15" s="815"/>
      <c r="H15" s="815"/>
      <c r="I15" s="815"/>
      <c r="J15" s="815"/>
      <c r="K15" s="815"/>
      <c r="L15" s="815"/>
      <c r="M15" s="815"/>
      <c r="N15" s="60"/>
      <c r="O15" s="60"/>
    </row>
    <row r="16" spans="2:15" x14ac:dyDescent="0.25">
      <c r="B16" s="815"/>
      <c r="C16" s="815"/>
      <c r="D16" s="815"/>
      <c r="E16" s="815"/>
      <c r="F16" s="815"/>
      <c r="G16" s="815"/>
      <c r="H16" s="815"/>
      <c r="I16" s="815"/>
      <c r="J16" s="815"/>
      <c r="K16" s="815"/>
      <c r="L16" s="815"/>
      <c r="M16" s="815"/>
      <c r="N16" s="60"/>
      <c r="O16" s="60"/>
    </row>
    <row r="17" spans="1:16" x14ac:dyDescent="0.25">
      <c r="B17" s="815"/>
      <c r="C17" s="815"/>
      <c r="D17" s="815"/>
      <c r="E17" s="815"/>
      <c r="F17" s="815"/>
      <c r="G17" s="815"/>
      <c r="H17" s="815"/>
      <c r="I17" s="815"/>
      <c r="J17" s="815"/>
      <c r="K17" s="815"/>
      <c r="L17" s="815"/>
      <c r="M17" s="815"/>
      <c r="N17" s="60"/>
      <c r="O17" s="60"/>
    </row>
    <row r="18" spans="1:16" x14ac:dyDescent="0.25">
      <c r="B18" s="815"/>
      <c r="C18" s="815"/>
      <c r="D18" s="815"/>
      <c r="E18" s="815"/>
      <c r="F18" s="815"/>
      <c r="G18" s="815"/>
      <c r="H18" s="815"/>
      <c r="I18" s="815"/>
      <c r="J18" s="815"/>
      <c r="K18" s="815"/>
      <c r="L18" s="815"/>
      <c r="M18" s="815"/>
      <c r="N18" s="60"/>
      <c r="O18" s="60"/>
    </row>
    <row r="19" spans="1:16" x14ac:dyDescent="0.25">
      <c r="B19" s="815"/>
      <c r="C19" s="815"/>
      <c r="D19" s="815"/>
      <c r="E19" s="815"/>
      <c r="F19" s="815"/>
      <c r="G19" s="815"/>
      <c r="H19" s="815"/>
      <c r="I19" s="815"/>
      <c r="J19" s="815"/>
      <c r="K19" s="815"/>
      <c r="L19" s="815"/>
      <c r="M19" s="815"/>
      <c r="N19" s="60"/>
      <c r="O19" s="60"/>
    </row>
    <row r="20" spans="1:16" ht="6.6" customHeight="1" thickBot="1" x14ac:dyDescent="0.3">
      <c r="B20" s="61"/>
      <c r="C20" s="61"/>
      <c r="D20" s="61"/>
      <c r="E20" s="61"/>
      <c r="F20" s="61"/>
      <c r="G20" s="61"/>
      <c r="H20" s="61"/>
      <c r="I20" s="61"/>
      <c r="J20" s="61"/>
      <c r="K20" s="61"/>
      <c r="L20" s="61"/>
      <c r="M20" s="61"/>
      <c r="N20" s="86"/>
      <c r="O20" s="86"/>
    </row>
    <row r="21" spans="1:16" ht="16.2" thickTop="1" x14ac:dyDescent="0.3">
      <c r="B21" s="827" t="s">
        <v>1216</v>
      </c>
      <c r="C21" s="827"/>
      <c r="D21" s="827"/>
      <c r="E21" s="827"/>
      <c r="F21" s="827"/>
      <c r="G21" s="827"/>
      <c r="H21" s="827"/>
      <c r="I21" s="827"/>
      <c r="J21" s="827"/>
      <c r="K21" s="827"/>
      <c r="L21" s="827"/>
      <c r="M21" s="827"/>
      <c r="N21" s="86"/>
      <c r="O21" s="86"/>
    </row>
    <row r="23" spans="1:16" x14ac:dyDescent="0.25">
      <c r="B23" s="31" t="s">
        <v>1423</v>
      </c>
      <c r="I23" s="31" t="s">
        <v>1424</v>
      </c>
      <c r="J23" s="658"/>
      <c r="L23" s="31" t="s">
        <v>1425</v>
      </c>
      <c r="M23" s="658"/>
    </row>
    <row r="25" spans="1:16" x14ac:dyDescent="0.25">
      <c r="B25" s="825" t="s">
        <v>983</v>
      </c>
      <c r="C25" s="825"/>
      <c r="D25" s="825"/>
      <c r="E25" s="825"/>
      <c r="F25" s="825"/>
      <c r="G25" s="825"/>
      <c r="H25" s="825"/>
      <c r="I25" s="825"/>
      <c r="J25" s="825"/>
      <c r="K25" s="825"/>
      <c r="L25" s="825"/>
      <c r="M25" s="825"/>
    </row>
    <row r="26" spans="1:16" ht="39.6" x14ac:dyDescent="0.25">
      <c r="B26" s="280" t="s">
        <v>243</v>
      </c>
      <c r="C26" s="390" t="s">
        <v>1454</v>
      </c>
      <c r="D26" s="167" t="s">
        <v>105</v>
      </c>
      <c r="E26" s="167" t="s">
        <v>968</v>
      </c>
      <c r="F26" s="167" t="s">
        <v>967</v>
      </c>
      <c r="G26" s="167" t="s">
        <v>863</v>
      </c>
      <c r="H26" s="274" t="s">
        <v>1189</v>
      </c>
      <c r="I26" s="274" t="s">
        <v>865</v>
      </c>
      <c r="J26" s="274" t="s">
        <v>969</v>
      </c>
      <c r="K26" s="390" t="s">
        <v>1190</v>
      </c>
      <c r="L26" s="167" t="s">
        <v>970</v>
      </c>
      <c r="M26" s="274" t="s">
        <v>1191</v>
      </c>
      <c r="N26" s="387" t="s">
        <v>1186</v>
      </c>
      <c r="O26" s="387" t="s">
        <v>1187</v>
      </c>
      <c r="P26" s="387" t="s">
        <v>1188</v>
      </c>
    </row>
    <row r="27" spans="1:16" ht="14.1" customHeight="1" x14ac:dyDescent="0.25">
      <c r="A27" s="31">
        <v>1</v>
      </c>
      <c r="B27" s="273"/>
      <c r="C27" s="273"/>
      <c r="D27" s="273"/>
      <c r="E27" s="273"/>
      <c r="F27" s="668"/>
      <c r="G27" s="273"/>
      <c r="H27" s="273"/>
      <c r="I27" s="273"/>
      <c r="J27" s="272">
        <f t="shared" ref="J27:J46" si="0">H27+I27</f>
        <v>0</v>
      </c>
      <c r="K27" s="273"/>
      <c r="L27" s="273"/>
      <c r="M27" s="271"/>
      <c r="N27" s="388">
        <f>D27*E27</f>
        <v>0</v>
      </c>
      <c r="O27" s="388">
        <f>D27*G27</f>
        <v>0</v>
      </c>
      <c r="P27" s="389">
        <f>D27*H27*12</f>
        <v>0</v>
      </c>
    </row>
    <row r="28" spans="1:16" ht="14.1" customHeight="1" x14ac:dyDescent="0.25">
      <c r="A28" s="31">
        <v>2</v>
      </c>
      <c r="B28" s="273"/>
      <c r="C28" s="273"/>
      <c r="D28" s="273"/>
      <c r="E28" s="273"/>
      <c r="F28" s="668"/>
      <c r="G28" s="273"/>
      <c r="H28" s="273"/>
      <c r="I28" s="273"/>
      <c r="J28" s="272">
        <f t="shared" si="0"/>
        <v>0</v>
      </c>
      <c r="K28" s="273"/>
      <c r="L28" s="273"/>
      <c r="M28" s="271"/>
      <c r="N28" s="388">
        <f t="shared" ref="N28:N46" si="1">D28*E28</f>
        <v>0</v>
      </c>
      <c r="O28" s="388">
        <f t="shared" ref="O28:O46" si="2">D28*G28</f>
        <v>0</v>
      </c>
      <c r="P28" s="389">
        <f t="shared" ref="P28:P46" si="3">D28*H28*12</f>
        <v>0</v>
      </c>
    </row>
    <row r="29" spans="1:16" ht="14.1" customHeight="1" x14ac:dyDescent="0.25">
      <c r="A29" s="31">
        <v>3</v>
      </c>
      <c r="B29" s="273"/>
      <c r="C29" s="273"/>
      <c r="D29" s="273"/>
      <c r="E29" s="273"/>
      <c r="F29" s="668"/>
      <c r="G29" s="273"/>
      <c r="H29" s="273"/>
      <c r="I29" s="273"/>
      <c r="J29" s="272">
        <f t="shared" si="0"/>
        <v>0</v>
      </c>
      <c r="K29" s="273"/>
      <c r="L29" s="273"/>
      <c r="M29" s="271"/>
      <c r="N29" s="388">
        <f t="shared" si="1"/>
        <v>0</v>
      </c>
      <c r="O29" s="388">
        <f t="shared" si="2"/>
        <v>0</v>
      </c>
      <c r="P29" s="389">
        <f t="shared" si="3"/>
        <v>0</v>
      </c>
    </row>
    <row r="30" spans="1:16" ht="14.1" customHeight="1" x14ac:dyDescent="0.25">
      <c r="A30" s="31">
        <v>4</v>
      </c>
      <c r="B30" s="273"/>
      <c r="C30" s="273"/>
      <c r="D30" s="273"/>
      <c r="E30" s="273"/>
      <c r="F30" s="668"/>
      <c r="G30" s="273"/>
      <c r="H30" s="273"/>
      <c r="I30" s="273"/>
      <c r="J30" s="272">
        <f t="shared" si="0"/>
        <v>0</v>
      </c>
      <c r="K30" s="273"/>
      <c r="L30" s="273"/>
      <c r="M30" s="271"/>
      <c r="N30" s="388">
        <f t="shared" si="1"/>
        <v>0</v>
      </c>
      <c r="O30" s="388">
        <f t="shared" si="2"/>
        <v>0</v>
      </c>
      <c r="P30" s="389">
        <f t="shared" si="3"/>
        <v>0</v>
      </c>
    </row>
    <row r="31" spans="1:16" ht="14.1" customHeight="1" x14ac:dyDescent="0.25">
      <c r="A31" s="31">
        <v>5</v>
      </c>
      <c r="B31" s="273"/>
      <c r="C31" s="273"/>
      <c r="D31" s="273"/>
      <c r="E31" s="273"/>
      <c r="F31" s="668"/>
      <c r="G31" s="273"/>
      <c r="H31" s="273"/>
      <c r="I31" s="273"/>
      <c r="J31" s="272">
        <f t="shared" si="0"/>
        <v>0</v>
      </c>
      <c r="K31" s="273"/>
      <c r="L31" s="273"/>
      <c r="M31" s="271"/>
      <c r="N31" s="388">
        <f t="shared" si="1"/>
        <v>0</v>
      </c>
      <c r="O31" s="388">
        <f t="shared" si="2"/>
        <v>0</v>
      </c>
      <c r="P31" s="389">
        <f t="shared" si="3"/>
        <v>0</v>
      </c>
    </row>
    <row r="32" spans="1:16" ht="14.1" customHeight="1" x14ac:dyDescent="0.25">
      <c r="A32" s="31">
        <v>6</v>
      </c>
      <c r="B32" s="273"/>
      <c r="C32" s="273"/>
      <c r="D32" s="273"/>
      <c r="E32" s="273"/>
      <c r="F32" s="668"/>
      <c r="G32" s="273"/>
      <c r="H32" s="273"/>
      <c r="I32" s="273"/>
      <c r="J32" s="272">
        <f t="shared" si="0"/>
        <v>0</v>
      </c>
      <c r="K32" s="273"/>
      <c r="L32" s="273"/>
      <c r="M32" s="271"/>
      <c r="N32" s="388">
        <f t="shared" si="1"/>
        <v>0</v>
      </c>
      <c r="O32" s="388">
        <f t="shared" si="2"/>
        <v>0</v>
      </c>
      <c r="P32" s="389">
        <f t="shared" si="3"/>
        <v>0</v>
      </c>
    </row>
    <row r="33" spans="1:16" ht="14.1" customHeight="1" x14ac:dyDescent="0.25">
      <c r="A33" s="31">
        <v>7</v>
      </c>
      <c r="B33" s="273"/>
      <c r="C33" s="273"/>
      <c r="D33" s="273"/>
      <c r="E33" s="273"/>
      <c r="F33" s="668"/>
      <c r="G33" s="273"/>
      <c r="H33" s="273"/>
      <c r="I33" s="273"/>
      <c r="J33" s="272">
        <f t="shared" si="0"/>
        <v>0</v>
      </c>
      <c r="K33" s="273"/>
      <c r="L33" s="273"/>
      <c r="M33" s="271"/>
      <c r="N33" s="388">
        <f t="shared" si="1"/>
        <v>0</v>
      </c>
      <c r="O33" s="388">
        <f t="shared" si="2"/>
        <v>0</v>
      </c>
      <c r="P33" s="389">
        <f t="shared" si="3"/>
        <v>0</v>
      </c>
    </row>
    <row r="34" spans="1:16" ht="14.1" customHeight="1" x14ac:dyDescent="0.25">
      <c r="A34" s="31">
        <v>8</v>
      </c>
      <c r="B34" s="273"/>
      <c r="C34" s="273"/>
      <c r="D34" s="273"/>
      <c r="E34" s="273"/>
      <c r="F34" s="668"/>
      <c r="G34" s="273"/>
      <c r="H34" s="273"/>
      <c r="I34" s="273"/>
      <c r="J34" s="272">
        <f t="shared" si="0"/>
        <v>0</v>
      </c>
      <c r="K34" s="273"/>
      <c r="L34" s="273"/>
      <c r="M34" s="271"/>
      <c r="N34" s="388">
        <f t="shared" si="1"/>
        <v>0</v>
      </c>
      <c r="O34" s="388">
        <f t="shared" si="2"/>
        <v>0</v>
      </c>
      <c r="P34" s="389">
        <f t="shared" si="3"/>
        <v>0</v>
      </c>
    </row>
    <row r="35" spans="1:16" ht="14.1" customHeight="1" x14ac:dyDescent="0.25">
      <c r="A35" s="31">
        <v>9</v>
      </c>
      <c r="B35" s="273"/>
      <c r="C35" s="273"/>
      <c r="D35" s="273"/>
      <c r="E35" s="273"/>
      <c r="F35" s="668"/>
      <c r="G35" s="273"/>
      <c r="H35" s="273"/>
      <c r="I35" s="273"/>
      <c r="J35" s="272">
        <f t="shared" si="0"/>
        <v>0</v>
      </c>
      <c r="K35" s="273"/>
      <c r="L35" s="273"/>
      <c r="M35" s="271"/>
      <c r="N35" s="388">
        <f t="shared" si="1"/>
        <v>0</v>
      </c>
      <c r="O35" s="388">
        <f t="shared" si="2"/>
        <v>0</v>
      </c>
      <c r="P35" s="389">
        <f t="shared" si="3"/>
        <v>0</v>
      </c>
    </row>
    <row r="36" spans="1:16" ht="14.1" customHeight="1" x14ac:dyDescent="0.25">
      <c r="A36" s="31">
        <v>10</v>
      </c>
      <c r="B36" s="273"/>
      <c r="C36" s="273"/>
      <c r="D36" s="273"/>
      <c r="E36" s="273"/>
      <c r="F36" s="668"/>
      <c r="G36" s="273"/>
      <c r="H36" s="273"/>
      <c r="I36" s="273"/>
      <c r="J36" s="272">
        <f t="shared" si="0"/>
        <v>0</v>
      </c>
      <c r="K36" s="273"/>
      <c r="L36" s="273"/>
      <c r="M36" s="271"/>
      <c r="N36" s="388">
        <f t="shared" si="1"/>
        <v>0</v>
      </c>
      <c r="O36" s="388">
        <f t="shared" si="2"/>
        <v>0</v>
      </c>
      <c r="P36" s="389">
        <f t="shared" si="3"/>
        <v>0</v>
      </c>
    </row>
    <row r="37" spans="1:16" ht="14.1" customHeight="1" x14ac:dyDescent="0.25">
      <c r="A37" s="31">
        <v>11</v>
      </c>
      <c r="B37" s="273"/>
      <c r="C37" s="273"/>
      <c r="D37" s="273"/>
      <c r="E37" s="273"/>
      <c r="F37" s="668"/>
      <c r="G37" s="273"/>
      <c r="H37" s="273"/>
      <c r="I37" s="273"/>
      <c r="J37" s="272">
        <f t="shared" si="0"/>
        <v>0</v>
      </c>
      <c r="K37" s="273"/>
      <c r="L37" s="273"/>
      <c r="M37" s="271"/>
      <c r="N37" s="388">
        <f t="shared" si="1"/>
        <v>0</v>
      </c>
      <c r="O37" s="388">
        <f t="shared" si="2"/>
        <v>0</v>
      </c>
      <c r="P37" s="389">
        <f t="shared" si="3"/>
        <v>0</v>
      </c>
    </row>
    <row r="38" spans="1:16" ht="14.1" customHeight="1" x14ac:dyDescent="0.25">
      <c r="A38" s="31">
        <v>12</v>
      </c>
      <c r="B38" s="273"/>
      <c r="C38" s="273"/>
      <c r="D38" s="273"/>
      <c r="E38" s="273"/>
      <c r="F38" s="668"/>
      <c r="G38" s="273"/>
      <c r="H38" s="273"/>
      <c r="I38" s="273"/>
      <c r="J38" s="272">
        <f t="shared" si="0"/>
        <v>0</v>
      </c>
      <c r="K38" s="273"/>
      <c r="L38" s="273"/>
      <c r="M38" s="271"/>
      <c r="N38" s="388">
        <f t="shared" si="1"/>
        <v>0</v>
      </c>
      <c r="O38" s="388">
        <f t="shared" si="2"/>
        <v>0</v>
      </c>
      <c r="P38" s="389">
        <f t="shared" si="3"/>
        <v>0</v>
      </c>
    </row>
    <row r="39" spans="1:16" ht="14.1" customHeight="1" x14ac:dyDescent="0.25">
      <c r="A39" s="31">
        <v>13</v>
      </c>
      <c r="B39" s="273"/>
      <c r="C39" s="273"/>
      <c r="D39" s="273"/>
      <c r="E39" s="273"/>
      <c r="F39" s="668"/>
      <c r="G39" s="273"/>
      <c r="H39" s="273"/>
      <c r="I39" s="273"/>
      <c r="J39" s="272">
        <f t="shared" si="0"/>
        <v>0</v>
      </c>
      <c r="K39" s="273"/>
      <c r="L39" s="273"/>
      <c r="M39" s="271"/>
      <c r="N39" s="388">
        <f t="shared" si="1"/>
        <v>0</v>
      </c>
      <c r="O39" s="388">
        <f t="shared" si="2"/>
        <v>0</v>
      </c>
      <c r="P39" s="389">
        <f t="shared" si="3"/>
        <v>0</v>
      </c>
    </row>
    <row r="40" spans="1:16" x14ac:dyDescent="0.25">
      <c r="A40" s="31">
        <v>14</v>
      </c>
      <c r="B40" s="273"/>
      <c r="C40" s="273"/>
      <c r="D40" s="273"/>
      <c r="E40" s="273"/>
      <c r="F40" s="668"/>
      <c r="G40" s="273"/>
      <c r="H40" s="273"/>
      <c r="I40" s="273"/>
      <c r="J40" s="272">
        <f t="shared" si="0"/>
        <v>0</v>
      </c>
      <c r="K40" s="273"/>
      <c r="L40" s="273"/>
      <c r="M40" s="271"/>
      <c r="N40" s="388">
        <f t="shared" si="1"/>
        <v>0</v>
      </c>
      <c r="O40" s="388">
        <f t="shared" si="2"/>
        <v>0</v>
      </c>
      <c r="P40" s="389">
        <f t="shared" si="3"/>
        <v>0</v>
      </c>
    </row>
    <row r="41" spans="1:16" x14ac:dyDescent="0.25">
      <c r="A41" s="31">
        <v>15</v>
      </c>
      <c r="B41" s="273"/>
      <c r="C41" s="273"/>
      <c r="D41" s="273"/>
      <c r="E41" s="273"/>
      <c r="F41" s="668"/>
      <c r="G41" s="273"/>
      <c r="H41" s="273"/>
      <c r="I41" s="273"/>
      <c r="J41" s="272">
        <f t="shared" si="0"/>
        <v>0</v>
      </c>
      <c r="K41" s="273"/>
      <c r="L41" s="273"/>
      <c r="M41" s="271"/>
      <c r="N41" s="388">
        <f t="shared" si="1"/>
        <v>0</v>
      </c>
      <c r="O41" s="388">
        <f t="shared" si="2"/>
        <v>0</v>
      </c>
      <c r="P41" s="389">
        <f t="shared" si="3"/>
        <v>0</v>
      </c>
    </row>
    <row r="42" spans="1:16" x14ac:dyDescent="0.25">
      <c r="A42" s="31">
        <v>16</v>
      </c>
      <c r="B42" s="273"/>
      <c r="C42" s="273"/>
      <c r="D42" s="273"/>
      <c r="E42" s="273"/>
      <c r="F42" s="668"/>
      <c r="G42" s="273"/>
      <c r="H42" s="273"/>
      <c r="I42" s="273"/>
      <c r="J42" s="272">
        <f t="shared" si="0"/>
        <v>0</v>
      </c>
      <c r="K42" s="273"/>
      <c r="L42" s="273"/>
      <c r="M42" s="271"/>
      <c r="N42" s="388">
        <f t="shared" si="1"/>
        <v>0</v>
      </c>
      <c r="O42" s="388">
        <f t="shared" si="2"/>
        <v>0</v>
      </c>
      <c r="P42" s="389">
        <f t="shared" si="3"/>
        <v>0</v>
      </c>
    </row>
    <row r="43" spans="1:16" ht="14.1" customHeight="1" x14ac:dyDescent="0.25">
      <c r="A43" s="31">
        <v>17</v>
      </c>
      <c r="B43" s="273"/>
      <c r="C43" s="273"/>
      <c r="D43" s="273"/>
      <c r="E43" s="273"/>
      <c r="F43" s="668"/>
      <c r="G43" s="273"/>
      <c r="H43" s="273"/>
      <c r="I43" s="273"/>
      <c r="J43" s="272">
        <f t="shared" si="0"/>
        <v>0</v>
      </c>
      <c r="K43" s="273"/>
      <c r="L43" s="273"/>
      <c r="M43" s="271"/>
      <c r="N43" s="388">
        <f t="shared" si="1"/>
        <v>0</v>
      </c>
      <c r="O43" s="388">
        <f t="shared" si="2"/>
        <v>0</v>
      </c>
      <c r="P43" s="389">
        <f t="shared" si="3"/>
        <v>0</v>
      </c>
    </row>
    <row r="44" spans="1:16" ht="14.1" customHeight="1" x14ac:dyDescent="0.25">
      <c r="A44" s="31">
        <v>18</v>
      </c>
      <c r="B44" s="273"/>
      <c r="C44" s="273"/>
      <c r="D44" s="273"/>
      <c r="E44" s="273"/>
      <c r="F44" s="668"/>
      <c r="G44" s="273"/>
      <c r="H44" s="273"/>
      <c r="I44" s="273"/>
      <c r="J44" s="272">
        <f t="shared" si="0"/>
        <v>0</v>
      </c>
      <c r="K44" s="273"/>
      <c r="L44" s="273"/>
      <c r="M44" s="271"/>
      <c r="N44" s="388">
        <f t="shared" si="1"/>
        <v>0</v>
      </c>
      <c r="O44" s="388">
        <f t="shared" si="2"/>
        <v>0</v>
      </c>
      <c r="P44" s="389">
        <f t="shared" si="3"/>
        <v>0</v>
      </c>
    </row>
    <row r="45" spans="1:16" x14ac:dyDescent="0.25">
      <c r="A45" s="31">
        <v>19</v>
      </c>
      <c r="B45" s="273"/>
      <c r="C45" s="273"/>
      <c r="D45" s="273"/>
      <c r="E45" s="273"/>
      <c r="F45" s="668"/>
      <c r="G45" s="273"/>
      <c r="H45" s="273"/>
      <c r="I45" s="273"/>
      <c r="J45" s="272">
        <f t="shared" si="0"/>
        <v>0</v>
      </c>
      <c r="K45" s="273"/>
      <c r="L45" s="273"/>
      <c r="M45" s="271"/>
      <c r="N45" s="388">
        <f t="shared" si="1"/>
        <v>0</v>
      </c>
      <c r="O45" s="388">
        <f t="shared" si="2"/>
        <v>0</v>
      </c>
      <c r="P45" s="389">
        <f t="shared" si="3"/>
        <v>0</v>
      </c>
    </row>
    <row r="46" spans="1:16" x14ac:dyDescent="0.25">
      <c r="A46" s="31">
        <v>20</v>
      </c>
      <c r="B46" s="273"/>
      <c r="C46" s="273"/>
      <c r="D46" s="273"/>
      <c r="E46" s="273"/>
      <c r="F46" s="668"/>
      <c r="G46" s="273"/>
      <c r="H46" s="273"/>
      <c r="I46" s="273"/>
      <c r="J46" s="272">
        <f t="shared" si="0"/>
        <v>0</v>
      </c>
      <c r="K46" s="273"/>
      <c r="L46" s="273"/>
      <c r="M46" s="271"/>
      <c r="N46" s="388">
        <f t="shared" si="1"/>
        <v>0</v>
      </c>
      <c r="O46" s="388">
        <f t="shared" si="2"/>
        <v>0</v>
      </c>
      <c r="P46" s="389">
        <f t="shared" si="3"/>
        <v>0</v>
      </c>
    </row>
    <row r="47" spans="1:16" ht="14.1" customHeight="1" x14ac:dyDescent="0.25">
      <c r="D47" s="395">
        <f>SUM(D27:D46)</f>
        <v>0</v>
      </c>
      <c r="E47" s="392"/>
      <c r="F47" s="311"/>
      <c r="G47" s="393"/>
      <c r="H47" s="394"/>
      <c r="I47" s="391"/>
      <c r="J47" s="166"/>
      <c r="K47" s="169"/>
      <c r="L47" s="166"/>
      <c r="M47" s="80"/>
    </row>
    <row r="48" spans="1:16" ht="5.25" customHeight="1" x14ac:dyDescent="0.25">
      <c r="I48" s="391"/>
      <c r="J48" s="166"/>
      <c r="K48" s="169"/>
      <c r="L48" s="166"/>
    </row>
    <row r="49" spans="1:15" x14ac:dyDescent="0.25">
      <c r="B49" s="49" t="s">
        <v>1229</v>
      </c>
      <c r="C49" s="49"/>
      <c r="H49" s="166"/>
      <c r="I49" s="166"/>
      <c r="J49" s="166"/>
      <c r="K49" s="169"/>
      <c r="L49" s="166"/>
    </row>
    <row r="50" spans="1:15" ht="5.25" customHeight="1" x14ac:dyDescent="0.25">
      <c r="I50" s="391"/>
      <c r="J50" s="166"/>
      <c r="K50" s="169"/>
      <c r="L50" s="166"/>
    </row>
    <row r="51" spans="1:15" ht="13.5" customHeight="1" x14ac:dyDescent="0.25">
      <c r="B51" s="337" t="s">
        <v>1210</v>
      </c>
      <c r="C51" s="49"/>
      <c r="D51" s="800">
        <f>SUM(N27:N46)</f>
        <v>0</v>
      </c>
      <c r="E51" s="800"/>
      <c r="F51" s="410" t="s">
        <v>1230</v>
      </c>
      <c r="G51" s="410"/>
      <c r="H51" s="410"/>
      <c r="I51" s="409">
        <f>SUM(O27:O46)</f>
        <v>0</v>
      </c>
      <c r="J51" s="822" t="s">
        <v>1192</v>
      </c>
      <c r="K51" s="822"/>
      <c r="L51" s="823">
        <f>SUM(P27:P46)</f>
        <v>0</v>
      </c>
      <c r="M51" s="824"/>
    </row>
    <row r="52" spans="1:15" ht="5.25" customHeight="1" x14ac:dyDescent="0.25">
      <c r="I52" s="391"/>
      <c r="J52" s="166"/>
      <c r="K52" s="169"/>
      <c r="L52" s="166"/>
    </row>
    <row r="53" spans="1:15" ht="13.5" customHeight="1" x14ac:dyDescent="0.25">
      <c r="B53" s="819" t="s">
        <v>1231</v>
      </c>
      <c r="C53" s="819"/>
      <c r="D53" s="828">
        <f>SUMIFS(D27:D46,B27:B46,"LI")</f>
        <v>0</v>
      </c>
      <c r="E53" s="828"/>
      <c r="F53" s="810" t="s">
        <v>1232</v>
      </c>
      <c r="G53" s="810"/>
      <c r="H53" s="810"/>
      <c r="I53" s="411">
        <f>SUMIFS(D27:D46,B27:B46,"MR")</f>
        <v>0</v>
      </c>
      <c r="J53" s="375" t="s">
        <v>1235</v>
      </c>
      <c r="K53" s="673"/>
      <c r="L53" s="826">
        <f>IF(IFERROR(D53/D47,-1.5)=-1.5,0,D53/D47)</f>
        <v>0</v>
      </c>
      <c r="M53" s="826"/>
    </row>
    <row r="54" spans="1:15" ht="5.25" customHeight="1" x14ac:dyDescent="0.25">
      <c r="I54" s="391"/>
      <c r="J54" s="166"/>
      <c r="K54" s="169"/>
      <c r="L54" s="412"/>
    </row>
    <row r="55" spans="1:15" ht="13.5" customHeight="1" x14ac:dyDescent="0.25">
      <c r="B55" s="819" t="s">
        <v>1236</v>
      </c>
      <c r="C55" s="819"/>
      <c r="D55" s="828">
        <f>SUMIFS(O27:O46,B27:B46,"LI")</f>
        <v>0</v>
      </c>
      <c r="E55" s="828"/>
      <c r="F55" s="810" t="s">
        <v>1237</v>
      </c>
      <c r="G55" s="810"/>
      <c r="H55" s="810"/>
      <c r="I55" s="411">
        <f>SUMIFS(O27:O46,B27:B46,"MR")</f>
        <v>0</v>
      </c>
      <c r="J55" s="375" t="s">
        <v>1238</v>
      </c>
      <c r="K55" s="673"/>
      <c r="L55" s="826">
        <f>IF(IFERROR(D55/I51,-1.5)=-1.5,0,D55/I51)</f>
        <v>0</v>
      </c>
      <c r="M55" s="826"/>
    </row>
    <row r="56" spans="1:15" ht="5.25" customHeight="1" x14ac:dyDescent="0.25">
      <c r="I56" s="391"/>
      <c r="J56" s="166"/>
      <c r="K56" s="169"/>
      <c r="L56" s="166"/>
    </row>
    <row r="57" spans="1:15" ht="13.5" customHeight="1" x14ac:dyDescent="0.25">
      <c r="B57" s="294" t="s">
        <v>1233</v>
      </c>
      <c r="D57" s="801"/>
      <c r="E57" s="801"/>
      <c r="F57" s="820" t="s">
        <v>1234</v>
      </c>
      <c r="G57" s="821"/>
      <c r="H57" s="821"/>
      <c r="I57" s="12"/>
      <c r="J57" s="49" t="s">
        <v>1244</v>
      </c>
      <c r="L57" s="814">
        <f>I51+D57+I57</f>
        <v>0</v>
      </c>
      <c r="M57" s="814"/>
    </row>
    <row r="58" spans="1:15" ht="7.5" customHeight="1" x14ac:dyDescent="0.25">
      <c r="H58" s="275"/>
      <c r="I58" s="275"/>
      <c r="J58" s="275"/>
      <c r="K58" s="277"/>
      <c r="L58" s="166"/>
    </row>
    <row r="59" spans="1:15" x14ac:dyDescent="0.25">
      <c r="B59" s="816" t="s">
        <v>168</v>
      </c>
      <c r="C59" s="817"/>
      <c r="D59" s="817"/>
      <c r="E59" s="817"/>
      <c r="F59" s="817"/>
      <c r="G59" s="817"/>
      <c r="H59" s="817"/>
      <c r="I59" s="817"/>
      <c r="J59" s="817"/>
      <c r="K59" s="818"/>
      <c r="L59" s="346"/>
      <c r="M59" s="350"/>
    </row>
    <row r="60" spans="1:15" ht="25.5" customHeight="1" x14ac:dyDescent="0.25">
      <c r="B60" s="802" t="s">
        <v>169</v>
      </c>
      <c r="C60" s="803"/>
      <c r="D60" s="804"/>
      <c r="E60" s="811" t="s">
        <v>171</v>
      </c>
      <c r="F60" s="812"/>
      <c r="G60" s="811" t="s">
        <v>170</v>
      </c>
      <c r="H60" s="812"/>
      <c r="I60" s="167" t="s">
        <v>172</v>
      </c>
      <c r="J60" s="274" t="s">
        <v>1212</v>
      </c>
      <c r="K60" s="274" t="s">
        <v>1211</v>
      </c>
      <c r="O60" s="170" t="s">
        <v>545</v>
      </c>
    </row>
    <row r="61" spans="1:15" x14ac:dyDescent="0.25">
      <c r="A61" s="31">
        <v>1</v>
      </c>
      <c r="B61" s="724"/>
      <c r="C61" s="753"/>
      <c r="D61" s="725"/>
      <c r="E61" s="801"/>
      <c r="F61" s="801"/>
      <c r="G61" s="813"/>
      <c r="H61" s="813"/>
      <c r="I61" s="171">
        <f>IF(IFERROR(E61/'1'!E$27,-1.5)=-1.5,0,E61/'1'!E$27)</f>
        <v>0</v>
      </c>
      <c r="J61" s="265">
        <f>K61/12</f>
        <v>0</v>
      </c>
      <c r="K61" s="74">
        <f>IF(IFERROR(G61/E$61,1)=1,0,G61/E$61)</f>
        <v>0</v>
      </c>
      <c r="M61" s="276"/>
      <c r="O61" s="170" t="s">
        <v>546</v>
      </c>
    </row>
    <row r="62" spans="1:15" x14ac:dyDescent="0.25">
      <c r="A62" s="31">
        <v>2</v>
      </c>
      <c r="B62" s="724"/>
      <c r="C62" s="753"/>
      <c r="D62" s="725"/>
      <c r="E62" s="801"/>
      <c r="F62" s="801"/>
      <c r="G62" s="813"/>
      <c r="H62" s="813"/>
      <c r="I62" s="171">
        <f>IF(IFERROR(E62/'1'!E$27,-1.5)=-1.5,0,E62/'1'!E$27)</f>
        <v>0</v>
      </c>
      <c r="J62" s="265">
        <f t="shared" ref="J62:J70" si="4">K62/12</f>
        <v>0</v>
      </c>
      <c r="K62" s="74">
        <f t="shared" ref="K62:K70" si="5">IF(IFERROR(G62/E$61,1)=1,0,G62/E$61)</f>
        <v>0</v>
      </c>
      <c r="M62" s="276"/>
    </row>
    <row r="63" spans="1:15" x14ac:dyDescent="0.25">
      <c r="A63" s="31">
        <v>3</v>
      </c>
      <c r="B63" s="724"/>
      <c r="C63" s="753"/>
      <c r="D63" s="725"/>
      <c r="E63" s="801"/>
      <c r="F63" s="801"/>
      <c r="G63" s="813"/>
      <c r="H63" s="813"/>
      <c r="I63" s="171">
        <f>IF(IFERROR(E63/'1'!E$27,-1.5)=-1.5,0,E63/'1'!E$27)</f>
        <v>0</v>
      </c>
      <c r="J63" s="265">
        <f t="shared" si="4"/>
        <v>0</v>
      </c>
      <c r="K63" s="74">
        <f t="shared" si="5"/>
        <v>0</v>
      </c>
      <c r="M63" s="276"/>
    </row>
    <row r="64" spans="1:15" x14ac:dyDescent="0.25">
      <c r="A64" s="31">
        <v>4</v>
      </c>
      <c r="B64" s="724"/>
      <c r="C64" s="753"/>
      <c r="D64" s="725"/>
      <c r="E64" s="801"/>
      <c r="F64" s="801"/>
      <c r="G64" s="813"/>
      <c r="H64" s="813"/>
      <c r="I64" s="171">
        <f>IF(IFERROR(E64/'1'!E$27,-1.5)=-1.5,0,E64/'1'!E$27)</f>
        <v>0</v>
      </c>
      <c r="J64" s="265">
        <f t="shared" si="4"/>
        <v>0</v>
      </c>
      <c r="K64" s="74">
        <f t="shared" si="5"/>
        <v>0</v>
      </c>
      <c r="M64" s="276"/>
    </row>
    <row r="65" spans="1:13" x14ac:dyDescent="0.25">
      <c r="A65" s="31">
        <v>5</v>
      </c>
      <c r="B65" s="724"/>
      <c r="C65" s="753"/>
      <c r="D65" s="725"/>
      <c r="E65" s="801"/>
      <c r="F65" s="801"/>
      <c r="G65" s="813"/>
      <c r="H65" s="813"/>
      <c r="I65" s="171">
        <f>IF(IFERROR(E65/'1'!E$27,-1.5)=-1.5,0,E65/'1'!E$27)</f>
        <v>0</v>
      </c>
      <c r="J65" s="265">
        <f t="shared" si="4"/>
        <v>0</v>
      </c>
      <c r="K65" s="74">
        <f t="shared" si="5"/>
        <v>0</v>
      </c>
      <c r="M65" s="276"/>
    </row>
    <row r="66" spans="1:13" x14ac:dyDescent="0.25">
      <c r="A66" s="31">
        <v>6</v>
      </c>
      <c r="B66" s="724"/>
      <c r="C66" s="753"/>
      <c r="D66" s="725"/>
      <c r="E66" s="801"/>
      <c r="F66" s="801"/>
      <c r="G66" s="813"/>
      <c r="H66" s="813"/>
      <c r="I66" s="171">
        <f>IF(IFERROR(E66/'1'!E$27,-1.5)=-1.5,0,E66/'1'!E$27)</f>
        <v>0</v>
      </c>
      <c r="J66" s="265">
        <f t="shared" si="4"/>
        <v>0</v>
      </c>
      <c r="K66" s="74">
        <f t="shared" si="5"/>
        <v>0</v>
      </c>
      <c r="M66" s="276"/>
    </row>
    <row r="67" spans="1:13" x14ac:dyDescent="0.25">
      <c r="A67" s="31">
        <v>7</v>
      </c>
      <c r="B67" s="724"/>
      <c r="C67" s="753"/>
      <c r="D67" s="725"/>
      <c r="E67" s="801"/>
      <c r="F67" s="801"/>
      <c r="G67" s="813"/>
      <c r="H67" s="813"/>
      <c r="I67" s="171">
        <f>IF(IFERROR(E67/'1'!E$27,-1.5)=-1.5,0,E67/'1'!E$27)</f>
        <v>0</v>
      </c>
      <c r="J67" s="265">
        <f t="shared" si="4"/>
        <v>0</v>
      </c>
      <c r="K67" s="74">
        <f t="shared" si="5"/>
        <v>0</v>
      </c>
      <c r="M67" s="276"/>
    </row>
    <row r="68" spans="1:13" x14ac:dyDescent="0.25">
      <c r="A68" s="31">
        <v>8</v>
      </c>
      <c r="B68" s="724"/>
      <c r="C68" s="753"/>
      <c r="D68" s="725"/>
      <c r="E68" s="801"/>
      <c r="F68" s="801"/>
      <c r="G68" s="813"/>
      <c r="H68" s="813"/>
      <c r="I68" s="171">
        <f>IF(IFERROR(E68/'1'!E$27,-1.5)=-1.5,0,E68/'1'!E$27)</f>
        <v>0</v>
      </c>
      <c r="J68" s="265">
        <f t="shared" si="4"/>
        <v>0</v>
      </c>
      <c r="K68" s="74">
        <f t="shared" si="5"/>
        <v>0</v>
      </c>
      <c r="M68" s="276"/>
    </row>
    <row r="69" spans="1:13" x14ac:dyDescent="0.25">
      <c r="A69" s="31">
        <v>9</v>
      </c>
      <c r="B69" s="724"/>
      <c r="C69" s="753"/>
      <c r="D69" s="725"/>
      <c r="E69" s="801"/>
      <c r="F69" s="801"/>
      <c r="G69" s="813"/>
      <c r="H69" s="813"/>
      <c r="I69" s="171">
        <f>IF(IFERROR(E69/'1'!E$27,-1.5)=-1.5,0,E69/'1'!E$27)</f>
        <v>0</v>
      </c>
      <c r="J69" s="265">
        <f t="shared" si="4"/>
        <v>0</v>
      </c>
      <c r="K69" s="74">
        <f t="shared" si="5"/>
        <v>0</v>
      </c>
      <c r="M69" s="276"/>
    </row>
    <row r="70" spans="1:13" x14ac:dyDescent="0.25">
      <c r="A70" s="31">
        <v>10</v>
      </c>
      <c r="B70" s="724"/>
      <c r="C70" s="753"/>
      <c r="D70" s="725"/>
      <c r="E70" s="801"/>
      <c r="F70" s="801"/>
      <c r="G70" s="813"/>
      <c r="H70" s="813"/>
      <c r="I70" s="171">
        <f>IF(IFERROR(E70/'1'!E$27,-1.5)=-1.5,0,E70/'1'!E$27)</f>
        <v>0</v>
      </c>
      <c r="J70" s="265">
        <f t="shared" si="4"/>
        <v>0</v>
      </c>
      <c r="K70" s="74">
        <f t="shared" si="5"/>
        <v>0</v>
      </c>
      <c r="M70" s="276"/>
    </row>
    <row r="71" spans="1:13" x14ac:dyDescent="0.25">
      <c r="B71" s="807" t="s">
        <v>1213</v>
      </c>
      <c r="C71" s="808"/>
      <c r="D71" s="808"/>
      <c r="E71" s="808"/>
      <c r="F71" s="809"/>
      <c r="G71" s="805">
        <f>SUM(G61:G70)</f>
        <v>0</v>
      </c>
      <c r="H71" s="806"/>
      <c r="I71" s="242"/>
      <c r="J71" s="631">
        <f>SUM(J61:J70)</f>
        <v>0</v>
      </c>
      <c r="K71" s="121">
        <f>IF(IFERROR(SUM(K61:K70),1)=1,0,SUM(K61:K70))</f>
        <v>0</v>
      </c>
      <c r="L71" s="79"/>
      <c r="M71" s="276"/>
    </row>
    <row r="72" spans="1:13" ht="13.8" thickBot="1" x14ac:dyDescent="0.3">
      <c r="B72" s="90"/>
      <c r="C72" s="90"/>
      <c r="D72" s="90"/>
      <c r="E72" s="90"/>
      <c r="F72" s="90"/>
      <c r="G72" s="90"/>
      <c r="H72" s="90"/>
      <c r="I72" s="90"/>
      <c r="J72" s="90"/>
      <c r="K72" s="90"/>
      <c r="L72" s="61"/>
      <c r="M72" s="61"/>
    </row>
    <row r="73" spans="1:13" ht="13.8" thickTop="1" x14ac:dyDescent="0.25">
      <c r="B73" s="550" t="str">
        <f>Guide!$C$29</f>
        <v>For year: 2023</v>
      </c>
      <c r="M73" s="401" t="s">
        <v>166</v>
      </c>
    </row>
    <row r="74" spans="1:13" x14ac:dyDescent="0.25">
      <c r="M74" s="172"/>
    </row>
  </sheetData>
  <sheetProtection algorithmName="SHA-512" hashValue="St5EqXKPylfLbdtYseG5KlgOa7HiCJnQdm1sYo0eA2Mt5YD/+N1wsYfsTjkgSmvlpK7F27Epi7rTSNKujPyHzA==" saltValue="SbrMgIdA0LQ4+aYJMeGDgA==" spinCount="100000" sheet="1" objects="1" scenarios="1"/>
  <mergeCells count="53">
    <mergeCell ref="L57:M57"/>
    <mergeCell ref="B15:M19"/>
    <mergeCell ref="B59:K59"/>
    <mergeCell ref="D57:E57"/>
    <mergeCell ref="B53:C53"/>
    <mergeCell ref="F53:H53"/>
    <mergeCell ref="F57:H57"/>
    <mergeCell ref="B55:C55"/>
    <mergeCell ref="J51:K51"/>
    <mergeCell ref="L51:M51"/>
    <mergeCell ref="B25:M25"/>
    <mergeCell ref="L53:M53"/>
    <mergeCell ref="L55:M55"/>
    <mergeCell ref="B21:M21"/>
    <mergeCell ref="D55:E55"/>
    <mergeCell ref="D53:E53"/>
    <mergeCell ref="G71:H71"/>
    <mergeCell ref="B71:F71"/>
    <mergeCell ref="F55:H55"/>
    <mergeCell ref="E61:F61"/>
    <mergeCell ref="E60:F60"/>
    <mergeCell ref="G70:H70"/>
    <mergeCell ref="G69:H69"/>
    <mergeCell ref="G68:H68"/>
    <mergeCell ref="G67:H67"/>
    <mergeCell ref="G66:H66"/>
    <mergeCell ref="G65:H65"/>
    <mergeCell ref="G64:H64"/>
    <mergeCell ref="G63:H63"/>
    <mergeCell ref="G62:H62"/>
    <mergeCell ref="G61:H61"/>
    <mergeCell ref="G60:H60"/>
    <mergeCell ref="B66:D66"/>
    <mergeCell ref="B65:D65"/>
    <mergeCell ref="B64:D64"/>
    <mergeCell ref="B63:D63"/>
    <mergeCell ref="B62:D62"/>
    <mergeCell ref="D51:E51"/>
    <mergeCell ref="E70:F70"/>
    <mergeCell ref="E69:F69"/>
    <mergeCell ref="E68:F68"/>
    <mergeCell ref="E62:F62"/>
    <mergeCell ref="E67:F67"/>
    <mergeCell ref="E66:F66"/>
    <mergeCell ref="E65:F65"/>
    <mergeCell ref="E64:F64"/>
    <mergeCell ref="E63:F63"/>
    <mergeCell ref="B60:D60"/>
    <mergeCell ref="B61:D61"/>
    <mergeCell ref="B70:D70"/>
    <mergeCell ref="B69:D69"/>
    <mergeCell ref="B68:D68"/>
    <mergeCell ref="B67:D67"/>
  </mergeCells>
  <phoneticPr fontId="4" type="noConversion"/>
  <dataValidations count="4">
    <dataValidation type="list" allowBlank="1" showInputMessage="1" showErrorMessage="1" sqref="D48:D50 D52 D54 D56" xr:uid="{00000000-0002-0000-0700-000000000000}">
      <formula1>"0-BR,1-BR,2-BR,3-BR,4-BR"</formula1>
    </dataValidation>
    <dataValidation type="list" allowBlank="1" showInputMessage="1" showErrorMessage="1" sqref="F48:F50 F52 F54 F56" xr:uid="{00000000-0002-0000-0700-000001000000}">
      <formula1>"LIHTC 2016,LIHTC 2017,LIHTC 2018, LIHTC 2019,LIHTC 2020,NON-MET 2016,NON-MET 2017,NON-MET 2018, NON-MET 2019,NON-MET 2020,HOME 2016,HOME 2017,HOME 2018,HOME 2019,HOME 2020"</formula1>
    </dataValidation>
    <dataValidation type="list" allowBlank="1" showInputMessage="1" showErrorMessage="1" sqref="B61:B70" xr:uid="{00000000-0002-0000-0700-000002000000}">
      <formula1>"Laundry,Other Vending,Forfeited Deposits,Late Fees,Other"</formula1>
    </dataValidation>
    <dataValidation type="whole" allowBlank="1" showInputMessage="1" showErrorMessage="1" sqref="L27:L46" xr:uid="{00000000-0002-0000-0700-000003000000}">
      <formula1>0</formula1>
      <formula2>300</formula2>
    </dataValidation>
  </dataValidations>
  <printOptions horizontalCentered="1"/>
  <pageMargins left="0.25" right="0.25" top="0.75" bottom="0.75" header="0.3" footer="0.3"/>
  <pageSetup scale="74" orientation="portrait" r:id="rId1"/>
  <headerFooter alignWithMargins="0">
    <oddHeader>&amp;C&amp;"Arial,Bold"Low-Income Housing Tax Credit / Tax Exempt Bond Application</oddHeader>
  </headerFooter>
  <extLst>
    <ext xmlns:x14="http://schemas.microsoft.com/office/spreadsheetml/2009/9/main" uri="{CCE6A557-97BC-4b89-ADB6-D9C93CAAB3DF}">
      <x14:dataValidations xmlns:xm="http://schemas.microsoft.com/office/excel/2006/main" count="3">
        <x14:dataValidation type="list" allowBlank="1" xr:uid="{00000000-0002-0000-0700-000004000000}">
          <x14:formula1>
            <xm:f>Tables!$L$14:$L$22</xm:f>
          </x14:formula1>
          <xm:sqref>M27:M46</xm:sqref>
        </x14:dataValidation>
        <x14:dataValidation type="list" allowBlank="1" showInputMessage="1" showErrorMessage="1" xr:uid="{00000000-0002-0000-0700-000005000000}">
          <x14:formula1>
            <xm:f>Tables!$L$3:$L$4</xm:f>
          </x14:formula1>
          <xm:sqref>B27:B46</xm:sqref>
        </x14:dataValidation>
        <x14:dataValidation type="list" allowBlank="1" showInputMessage="1" showErrorMessage="1" xr:uid="{1626D714-AFB8-44C0-85FA-61BD3B698FD1}">
          <x14:formula1>
            <xm:f>Tables!$L$25:$L$30</xm:f>
          </x14:formula1>
          <xm:sqref>C27:C46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H55"/>
  <sheetViews>
    <sheetView workbookViewId="0">
      <selection activeCell="G12" sqref="G12"/>
    </sheetView>
  </sheetViews>
  <sheetFormatPr defaultColWidth="9.109375" defaultRowHeight="13.2" x14ac:dyDescent="0.25"/>
  <cols>
    <col min="1" max="1" width="1.6640625" style="31" customWidth="1"/>
    <col min="2" max="2" width="28.5546875" style="31" customWidth="1"/>
    <col min="3" max="3" width="15.33203125" style="31" customWidth="1"/>
    <col min="4" max="4" width="1.6640625" style="31" customWidth="1"/>
    <col min="5" max="5" width="3" style="31" customWidth="1"/>
    <col min="6" max="6" width="26.109375" style="31" customWidth="1"/>
    <col min="7" max="7" width="18.33203125" style="31" customWidth="1"/>
    <col min="8" max="8" width="1.6640625" style="31" customWidth="1"/>
    <col min="9" max="16384" width="9.109375" style="31"/>
  </cols>
  <sheetData>
    <row r="1" spans="1:8" x14ac:dyDescent="0.25">
      <c r="B1" s="351">
        <f>'1'!J4</f>
        <v>0</v>
      </c>
      <c r="G1" s="150">
        <f>'1'!Q4</f>
        <v>0</v>
      </c>
    </row>
    <row r="3" spans="1:8" ht="15.6" x14ac:dyDescent="0.3">
      <c r="B3" s="48" t="s">
        <v>226</v>
      </c>
      <c r="C3" s="42"/>
      <c r="D3" s="42"/>
      <c r="E3" s="42"/>
      <c r="F3" s="42"/>
      <c r="G3" s="42"/>
    </row>
    <row r="5" spans="1:8" x14ac:dyDescent="0.25">
      <c r="B5" s="829" t="s">
        <v>227</v>
      </c>
      <c r="C5" s="829"/>
      <c r="D5" s="829"/>
      <c r="E5" s="829"/>
      <c r="F5" s="829"/>
      <c r="G5" s="829"/>
    </row>
    <row r="6" spans="1:8" x14ac:dyDescent="0.25">
      <c r="B6" s="49" t="s">
        <v>697</v>
      </c>
      <c r="G6" s="120">
        <f>SUMIFS('6'!P27:P46,'6'!B27:B46,"LI")</f>
        <v>0</v>
      </c>
    </row>
    <row r="7" spans="1:8" x14ac:dyDescent="0.25">
      <c r="B7" s="31" t="s">
        <v>228</v>
      </c>
      <c r="G7" s="121">
        <f>SUMIFS('6'!P27:P46,'6'!B27:B46,"MR")</f>
        <v>0</v>
      </c>
    </row>
    <row r="8" spans="1:8" x14ac:dyDescent="0.25">
      <c r="B8" s="49" t="s">
        <v>316</v>
      </c>
      <c r="G8" s="121">
        <f>SUM(G6:G7)</f>
        <v>0</v>
      </c>
    </row>
    <row r="9" spans="1:8" x14ac:dyDescent="0.25">
      <c r="B9" s="31" t="s">
        <v>216</v>
      </c>
      <c r="G9" s="121">
        <f>'6'!G71</f>
        <v>0</v>
      </c>
    </row>
    <row r="10" spans="1:8" ht="17.25" customHeight="1" x14ac:dyDescent="0.25">
      <c r="G10" s="122"/>
    </row>
    <row r="11" spans="1:8" x14ac:dyDescent="0.25">
      <c r="B11" s="49" t="s">
        <v>1459</v>
      </c>
      <c r="C11" s="14"/>
      <c r="E11" s="31" t="s">
        <v>229</v>
      </c>
      <c r="G11" s="121">
        <f>SUM(G8:G9)*C11*-1</f>
        <v>0</v>
      </c>
    </row>
    <row r="12" spans="1:8" x14ac:dyDescent="0.25">
      <c r="D12" s="174"/>
      <c r="E12" s="31" t="s">
        <v>230</v>
      </c>
      <c r="G12" s="121">
        <f>ROUND(SUM(G8:G11),0)</f>
        <v>0</v>
      </c>
    </row>
    <row r="13" spans="1:8" x14ac:dyDescent="0.25">
      <c r="A13" s="80"/>
      <c r="B13" s="80"/>
      <c r="C13" s="80"/>
      <c r="D13" s="80"/>
      <c r="E13" s="86"/>
      <c r="H13" s="80"/>
    </row>
    <row r="14" spans="1:8" x14ac:dyDescent="0.25">
      <c r="A14" s="80"/>
      <c r="B14" s="829" t="s">
        <v>231</v>
      </c>
      <c r="C14" s="829"/>
      <c r="D14" s="80"/>
      <c r="E14" s="86"/>
      <c r="F14" s="829" t="s">
        <v>234</v>
      </c>
      <c r="G14" s="829"/>
      <c r="H14" s="80"/>
    </row>
    <row r="15" spans="1:8" x14ac:dyDescent="0.25">
      <c r="A15" s="80"/>
      <c r="B15" s="278" t="s">
        <v>221</v>
      </c>
      <c r="C15" s="118"/>
      <c r="D15" s="80"/>
      <c r="E15" s="86"/>
      <c r="F15" s="278" t="s">
        <v>219</v>
      </c>
      <c r="G15" s="118"/>
      <c r="H15" s="80"/>
    </row>
    <row r="16" spans="1:8" x14ac:dyDescent="0.25">
      <c r="A16" s="80"/>
      <c r="B16" s="278" t="s">
        <v>984</v>
      </c>
      <c r="C16" s="118"/>
      <c r="D16" s="80"/>
      <c r="E16" s="176"/>
      <c r="F16" s="278" t="s">
        <v>998</v>
      </c>
      <c r="G16" s="118"/>
      <c r="H16" s="80"/>
    </row>
    <row r="17" spans="1:8" x14ac:dyDescent="0.25">
      <c r="A17" s="80"/>
      <c r="B17" s="278" t="s">
        <v>988</v>
      </c>
      <c r="C17" s="403"/>
      <c r="D17" s="80"/>
      <c r="E17" s="176"/>
      <c r="F17" s="280" t="s">
        <v>97</v>
      </c>
      <c r="G17" s="118"/>
      <c r="H17" s="80"/>
    </row>
    <row r="18" spans="1:8" x14ac:dyDescent="0.25">
      <c r="A18" s="80"/>
      <c r="B18" s="278" t="s">
        <v>985</v>
      </c>
      <c r="C18" s="118"/>
      <c r="D18" s="80"/>
      <c r="E18" s="86"/>
      <c r="F18" s="280" t="s">
        <v>996</v>
      </c>
      <c r="G18" s="118"/>
      <c r="H18" s="80"/>
    </row>
    <row r="19" spans="1:8" x14ac:dyDescent="0.25">
      <c r="A19" s="80"/>
      <c r="B19" s="279" t="s">
        <v>991</v>
      </c>
      <c r="C19" s="118"/>
      <c r="D19" s="80"/>
      <c r="E19" s="86"/>
      <c r="F19" s="280" t="s">
        <v>705</v>
      </c>
      <c r="G19" s="118"/>
      <c r="H19" s="80"/>
    </row>
    <row r="20" spans="1:8" x14ac:dyDescent="0.25">
      <c r="A20" s="80"/>
      <c r="B20" s="278" t="s">
        <v>986</v>
      </c>
      <c r="C20" s="118"/>
      <c r="D20" s="80"/>
      <c r="E20" s="86"/>
      <c r="F20" s="280" t="s">
        <v>999</v>
      </c>
      <c r="G20" s="118"/>
      <c r="H20" s="80"/>
    </row>
    <row r="21" spans="1:8" x14ac:dyDescent="0.25">
      <c r="A21" s="80"/>
      <c r="B21" s="278" t="s">
        <v>987</v>
      </c>
      <c r="C21" s="118"/>
      <c r="D21" s="80"/>
      <c r="E21" s="86"/>
      <c r="F21" s="280" t="s">
        <v>997</v>
      </c>
      <c r="G21" s="118"/>
      <c r="H21" s="80"/>
    </row>
    <row r="22" spans="1:8" x14ac:dyDescent="0.25">
      <c r="A22" s="80"/>
      <c r="B22" s="278" t="s">
        <v>990</v>
      </c>
      <c r="C22" s="118"/>
      <c r="D22" s="80"/>
      <c r="E22" s="86"/>
      <c r="F22" s="175" t="s">
        <v>217</v>
      </c>
      <c r="G22" s="118"/>
      <c r="H22" s="80"/>
    </row>
    <row r="23" spans="1:8" x14ac:dyDescent="0.25">
      <c r="A23" s="80"/>
      <c r="B23" s="278" t="s">
        <v>86</v>
      </c>
      <c r="C23" s="118"/>
      <c r="D23" s="80"/>
      <c r="E23" s="86"/>
      <c r="F23" s="175" t="s">
        <v>1119</v>
      </c>
      <c r="G23" s="118"/>
      <c r="H23" s="80"/>
    </row>
    <row r="24" spans="1:8" x14ac:dyDescent="0.25">
      <c r="A24" s="80"/>
      <c r="B24" s="278" t="s">
        <v>989</v>
      </c>
      <c r="C24" s="118"/>
      <c r="D24" s="80"/>
      <c r="E24" s="86"/>
      <c r="F24" s="280" t="s">
        <v>220</v>
      </c>
      <c r="G24" s="118"/>
      <c r="H24" s="80"/>
    </row>
    <row r="25" spans="1:8" x14ac:dyDescent="0.25">
      <c r="A25" s="80"/>
      <c r="B25" s="278" t="s">
        <v>1219</v>
      </c>
      <c r="C25" s="177">
        <f>'7-A'!C18</f>
        <v>0</v>
      </c>
      <c r="D25" s="80"/>
      <c r="E25" s="86"/>
      <c r="F25" s="175" t="s">
        <v>218</v>
      </c>
      <c r="G25" s="118"/>
      <c r="H25" s="80"/>
    </row>
    <row r="26" spans="1:8" x14ac:dyDescent="0.25">
      <c r="A26" s="80"/>
      <c r="B26" s="281" t="s">
        <v>892</v>
      </c>
      <c r="C26" s="119">
        <f>SUM(C15:C25)</f>
        <v>0</v>
      </c>
      <c r="D26" s="80"/>
      <c r="E26" s="86"/>
      <c r="F26" s="280" t="s">
        <v>1220</v>
      </c>
      <c r="G26" s="177">
        <f>'7-A'!G18</f>
        <v>0</v>
      </c>
      <c r="H26" s="80"/>
    </row>
    <row r="27" spans="1:8" x14ac:dyDescent="0.25">
      <c r="A27" s="80"/>
      <c r="B27" s="281" t="s">
        <v>893</v>
      </c>
      <c r="C27" s="178" t="e">
        <f>C26/G12</f>
        <v>#DIV/0!</v>
      </c>
      <c r="D27" s="80"/>
      <c r="E27" s="86"/>
      <c r="F27" s="281" t="s">
        <v>895</v>
      </c>
      <c r="G27" s="119">
        <f>SUM(G15:G26)</f>
        <v>0</v>
      </c>
      <c r="H27" s="80"/>
    </row>
    <row r="28" spans="1:8" x14ac:dyDescent="0.25">
      <c r="A28" s="80"/>
      <c r="D28" s="80"/>
      <c r="E28" s="86"/>
      <c r="F28" s="281" t="s">
        <v>893</v>
      </c>
      <c r="G28" s="178" t="e">
        <f>G27/G12</f>
        <v>#DIV/0!</v>
      </c>
      <c r="H28" s="80"/>
    </row>
    <row r="29" spans="1:8" x14ac:dyDescent="0.25">
      <c r="A29" s="80"/>
      <c r="B29" s="80"/>
      <c r="C29" s="86"/>
      <c r="D29" s="80"/>
      <c r="E29" s="86"/>
      <c r="H29" s="80"/>
    </row>
    <row r="30" spans="1:8" x14ac:dyDescent="0.25">
      <c r="A30" s="80"/>
      <c r="B30" s="829" t="s">
        <v>232</v>
      </c>
      <c r="C30" s="829"/>
      <c r="D30" s="80"/>
      <c r="E30" s="86"/>
      <c r="F30" s="830" t="s">
        <v>1000</v>
      </c>
      <c r="G30" s="831"/>
      <c r="H30" s="80"/>
    </row>
    <row r="31" spans="1:8" x14ac:dyDescent="0.25">
      <c r="A31" s="80"/>
      <c r="B31" s="278" t="s">
        <v>992</v>
      </c>
      <c r="C31" s="118"/>
      <c r="D31" s="80"/>
      <c r="E31" s="86"/>
      <c r="F31" s="280" t="s">
        <v>224</v>
      </c>
      <c r="G31" s="118"/>
      <c r="H31" s="80"/>
    </row>
    <row r="32" spans="1:8" x14ac:dyDescent="0.25">
      <c r="A32" s="80"/>
      <c r="B32" s="278" t="s">
        <v>993</v>
      </c>
      <c r="C32" s="118"/>
      <c r="D32" s="80"/>
      <c r="E32" s="86"/>
      <c r="F32" s="175" t="s">
        <v>222</v>
      </c>
      <c r="G32" s="118"/>
      <c r="H32" s="80"/>
    </row>
    <row r="33" spans="1:8" x14ac:dyDescent="0.25">
      <c r="A33" s="80"/>
      <c r="B33" s="278" t="s">
        <v>994</v>
      </c>
      <c r="C33" s="118"/>
      <c r="D33" s="80"/>
      <c r="E33" s="179"/>
      <c r="F33" s="280" t="s">
        <v>1217</v>
      </c>
      <c r="G33" s="177">
        <f>'7-A'!G37</f>
        <v>0</v>
      </c>
      <c r="H33" s="80"/>
    </row>
    <row r="34" spans="1:8" x14ac:dyDescent="0.25">
      <c r="A34" s="80"/>
      <c r="B34" s="278" t="s">
        <v>995</v>
      </c>
      <c r="C34" s="118"/>
      <c r="D34" s="80"/>
      <c r="F34" s="281" t="s">
        <v>1003</v>
      </c>
      <c r="G34" s="119">
        <f>SUM(G31:G33)</f>
        <v>0</v>
      </c>
      <c r="H34" s="80"/>
    </row>
    <row r="35" spans="1:8" x14ac:dyDescent="0.25">
      <c r="A35" s="80"/>
      <c r="B35" s="278" t="s">
        <v>159</v>
      </c>
      <c r="C35" s="118"/>
      <c r="D35" s="80"/>
      <c r="F35" s="281" t="s">
        <v>893</v>
      </c>
      <c r="G35" s="178" t="e">
        <f>G34/G12</f>
        <v>#DIV/0!</v>
      </c>
      <c r="H35" s="80"/>
    </row>
    <row r="36" spans="1:8" x14ac:dyDescent="0.25">
      <c r="A36" s="80"/>
      <c r="B36" s="278" t="s">
        <v>225</v>
      </c>
      <c r="C36" s="118"/>
      <c r="D36" s="80"/>
      <c r="H36" s="80"/>
    </row>
    <row r="37" spans="1:8" x14ac:dyDescent="0.25">
      <c r="A37" s="80"/>
      <c r="B37" s="278" t="s">
        <v>1218</v>
      </c>
      <c r="C37" s="177">
        <f>'7-A'!C37</f>
        <v>0</v>
      </c>
      <c r="D37" s="80"/>
      <c r="F37" s="182" t="s">
        <v>896</v>
      </c>
      <c r="G37" s="283">
        <f>C38+C26+G27+G34</f>
        <v>0</v>
      </c>
      <c r="H37" s="80"/>
    </row>
    <row r="38" spans="1:8" x14ac:dyDescent="0.25">
      <c r="A38" s="80"/>
      <c r="B38" s="281" t="s">
        <v>894</v>
      </c>
      <c r="C38" s="119">
        <f>SUM(C31:C37)</f>
        <v>0</v>
      </c>
      <c r="D38" s="80"/>
      <c r="E38" s="179"/>
      <c r="H38" s="80"/>
    </row>
    <row r="39" spans="1:8" x14ac:dyDescent="0.25">
      <c r="A39" s="80"/>
      <c r="B39" s="281" t="s">
        <v>893</v>
      </c>
      <c r="C39" s="178" t="e">
        <f>C38/G12</f>
        <v>#DIV/0!</v>
      </c>
      <c r="D39" s="80"/>
      <c r="E39" s="86"/>
      <c r="F39" s="278" t="s">
        <v>1001</v>
      </c>
      <c r="G39" s="118"/>
      <c r="H39" s="80"/>
    </row>
    <row r="40" spans="1:8" x14ac:dyDescent="0.25">
      <c r="A40" s="80"/>
      <c r="B40" s="165"/>
      <c r="C40" s="384"/>
      <c r="D40" s="80"/>
      <c r="E40" s="86"/>
      <c r="F40" s="307" t="s">
        <v>1002</v>
      </c>
      <c r="G40" s="118"/>
      <c r="H40" s="80"/>
    </row>
    <row r="41" spans="1:8" x14ac:dyDescent="0.25">
      <c r="A41" s="80"/>
      <c r="B41" s="165"/>
      <c r="C41" s="384"/>
      <c r="D41" s="80"/>
      <c r="E41" s="86"/>
      <c r="F41" s="182" t="s">
        <v>1185</v>
      </c>
      <c r="G41" s="283">
        <f>SUM(G39:G40)</f>
        <v>0</v>
      </c>
      <c r="H41" s="80"/>
    </row>
    <row r="42" spans="1:8" x14ac:dyDescent="0.25">
      <c r="A42" s="80"/>
      <c r="B42" s="165"/>
      <c r="C42" s="384"/>
      <c r="D42" s="80"/>
      <c r="E42" s="86"/>
      <c r="F42" s="385"/>
      <c r="G42" s="386"/>
      <c r="H42" s="80"/>
    </row>
    <row r="43" spans="1:8" x14ac:dyDescent="0.25">
      <c r="A43" s="80"/>
      <c r="D43" s="80"/>
      <c r="E43" s="86"/>
      <c r="F43" s="182" t="s">
        <v>897</v>
      </c>
      <c r="G43" s="283">
        <f>ROUND(G12-G37-G41,0)</f>
        <v>0</v>
      </c>
    </row>
    <row r="44" spans="1:8" x14ac:dyDescent="0.25">
      <c r="A44" s="80"/>
      <c r="G44" s="183"/>
      <c r="H44" s="80"/>
    </row>
    <row r="45" spans="1:8" x14ac:dyDescent="0.25">
      <c r="A45" s="80"/>
      <c r="B45" s="86" t="s">
        <v>237</v>
      </c>
      <c r="C45" s="171" t="e">
        <f>G9/SUM(G6:G7)</f>
        <v>#DIV/0!</v>
      </c>
      <c r="D45" s="80" t="s">
        <v>238</v>
      </c>
      <c r="E45" s="80"/>
      <c r="F45" s="86"/>
      <c r="G45" s="86"/>
      <c r="H45" s="80"/>
    </row>
    <row r="46" spans="1:8" x14ac:dyDescent="0.25">
      <c r="A46" s="80"/>
      <c r="B46" s="80"/>
      <c r="C46" s="80"/>
      <c r="D46" s="80"/>
      <c r="E46" s="80"/>
      <c r="F46" s="86"/>
      <c r="G46" s="86"/>
      <c r="H46" s="80"/>
    </row>
    <row r="47" spans="1:8" x14ac:dyDescent="0.25">
      <c r="B47" s="31" t="s">
        <v>727</v>
      </c>
      <c r="F47" s="86"/>
      <c r="G47" s="181"/>
    </row>
    <row r="48" spans="1:8" x14ac:dyDescent="0.25">
      <c r="F48" s="86"/>
      <c r="G48" s="181"/>
    </row>
    <row r="49" spans="2:7" ht="12.75" customHeight="1" x14ac:dyDescent="0.25">
      <c r="B49" s="815" t="s">
        <v>1460</v>
      </c>
      <c r="C49" s="815"/>
      <c r="D49" s="815"/>
      <c r="E49" s="815"/>
      <c r="F49" s="815"/>
      <c r="G49" s="815"/>
    </row>
    <row r="50" spans="2:7" x14ac:dyDescent="0.25">
      <c r="B50" s="815"/>
      <c r="C50" s="815"/>
      <c r="D50" s="815"/>
      <c r="E50" s="815"/>
      <c r="F50" s="815"/>
      <c r="G50" s="815"/>
    </row>
    <row r="51" spans="2:7" x14ac:dyDescent="0.25">
      <c r="B51" s="653"/>
      <c r="C51" s="653"/>
      <c r="D51" s="653"/>
      <c r="E51" s="653"/>
      <c r="F51" s="653"/>
      <c r="G51" s="653"/>
    </row>
    <row r="52" spans="2:7" x14ac:dyDescent="0.25">
      <c r="B52" s="653"/>
      <c r="C52" s="653"/>
      <c r="D52" s="653"/>
      <c r="E52" s="653"/>
      <c r="F52" s="653"/>
      <c r="G52" s="653"/>
    </row>
    <row r="53" spans="2:7" x14ac:dyDescent="0.25">
      <c r="F53" s="86"/>
      <c r="G53" s="181"/>
    </row>
    <row r="54" spans="2:7" ht="13.8" thickBot="1" x14ac:dyDescent="0.3">
      <c r="B54" s="61"/>
      <c r="C54" s="61"/>
      <c r="D54" s="61"/>
      <c r="E54" s="61"/>
      <c r="F54" s="184"/>
      <c r="G54" s="184"/>
    </row>
    <row r="55" spans="2:7" ht="13.8" thickTop="1" x14ac:dyDescent="0.25">
      <c r="B55" s="550" t="str">
        <f>Guide!$C$29</f>
        <v>For year: 2023</v>
      </c>
      <c r="G55" s="399" t="s">
        <v>174</v>
      </c>
    </row>
  </sheetData>
  <sheetProtection algorithmName="SHA-512" hashValue="0FX+n3+0jnT1K9cDQ2QXoMA2zGIIln1MgRr0s+vR7ecRRpDjGbrUZ8IXfDqnKpIBakVUr0f7fN2Lp9D//Vf+yw==" saltValue="M5NqbjHpkAcoKGB200ktCA==" spinCount="100000" sheet="1" objects="1" scenarios="1"/>
  <mergeCells count="6">
    <mergeCell ref="B49:G50"/>
    <mergeCell ref="B5:G5"/>
    <mergeCell ref="B14:C14"/>
    <mergeCell ref="B30:C30"/>
    <mergeCell ref="F14:G14"/>
    <mergeCell ref="F30:G30"/>
  </mergeCells>
  <phoneticPr fontId="4" type="noConversion"/>
  <printOptions horizontalCentered="1"/>
  <pageMargins left="0.25" right="0.25" top="0.75" bottom="0.75" header="0.3" footer="0.3"/>
  <pageSetup scale="95" orientation="portrait" r:id="rId1"/>
  <headerFooter alignWithMargins="0">
    <oddHeader>&amp;C&amp;"Arial,Bold"Low-Income Housing Tax Credit / Tax Exempt Bond Application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dimension ref="A1:H44"/>
  <sheetViews>
    <sheetView workbookViewId="0"/>
  </sheetViews>
  <sheetFormatPr defaultColWidth="9.109375" defaultRowHeight="13.2" x14ac:dyDescent="0.25"/>
  <cols>
    <col min="1" max="1" width="1.6640625" style="31" customWidth="1"/>
    <col min="2" max="2" width="28.5546875" style="31" customWidth="1"/>
    <col min="3" max="3" width="15.33203125" style="31" customWidth="1"/>
    <col min="4" max="4" width="1.6640625" style="31" customWidth="1"/>
    <col min="5" max="5" width="3" style="31" customWidth="1"/>
    <col min="6" max="6" width="26.109375" style="31" customWidth="1"/>
    <col min="7" max="7" width="15.33203125" style="31" customWidth="1"/>
    <col min="8" max="8" width="1.6640625" style="31" customWidth="1"/>
    <col min="9" max="16384" width="9.109375" style="31"/>
  </cols>
  <sheetData>
    <row r="1" spans="1:8" x14ac:dyDescent="0.25">
      <c r="B1" s="351">
        <f>'1'!J4</f>
        <v>0</v>
      </c>
      <c r="G1" s="150">
        <f>'1'!Q4</f>
        <v>0</v>
      </c>
    </row>
    <row r="3" spans="1:8" ht="15.6" x14ac:dyDescent="0.3">
      <c r="B3" s="48" t="s">
        <v>1135</v>
      </c>
      <c r="C3" s="42"/>
      <c r="D3" s="42"/>
      <c r="E3" s="42"/>
      <c r="F3" s="42"/>
      <c r="G3" s="42"/>
    </row>
    <row r="6" spans="1:8" x14ac:dyDescent="0.25">
      <c r="A6" s="80"/>
      <c r="B6" s="829" t="s">
        <v>1129</v>
      </c>
      <c r="C6" s="829"/>
      <c r="D6" s="80"/>
      <c r="E6" s="86"/>
      <c r="F6" s="829" t="s">
        <v>1130</v>
      </c>
      <c r="G6" s="829"/>
      <c r="H6" s="80"/>
    </row>
    <row r="7" spans="1:8" x14ac:dyDescent="0.25">
      <c r="A7" s="80"/>
      <c r="B7" s="339"/>
      <c r="C7" s="118"/>
      <c r="D7" s="80"/>
      <c r="E7" s="86"/>
      <c r="F7" s="339"/>
      <c r="G7" s="118"/>
      <c r="H7" s="80"/>
    </row>
    <row r="8" spans="1:8" x14ac:dyDescent="0.25">
      <c r="A8" s="80"/>
      <c r="B8" s="339"/>
      <c r="C8" s="118"/>
      <c r="D8" s="80"/>
      <c r="E8" s="176"/>
      <c r="F8" s="339"/>
      <c r="G8" s="118"/>
      <c r="H8" s="80"/>
    </row>
    <row r="9" spans="1:8" x14ac:dyDescent="0.25">
      <c r="A9" s="80"/>
      <c r="B9" s="339"/>
      <c r="C9" s="118"/>
      <c r="D9" s="80"/>
      <c r="E9" s="176"/>
      <c r="F9" s="339"/>
      <c r="G9" s="118"/>
      <c r="H9" s="80"/>
    </row>
    <row r="10" spans="1:8" x14ac:dyDescent="0.25">
      <c r="A10" s="80"/>
      <c r="B10" s="339"/>
      <c r="C10" s="118"/>
      <c r="D10" s="80"/>
      <c r="E10" s="86"/>
      <c r="F10" s="339"/>
      <c r="G10" s="118"/>
      <c r="H10" s="80"/>
    </row>
    <row r="11" spans="1:8" x14ac:dyDescent="0.25">
      <c r="A11" s="80"/>
      <c r="B11" s="339"/>
      <c r="C11" s="118"/>
      <c r="D11" s="80"/>
      <c r="E11" s="86"/>
      <c r="F11" s="339"/>
      <c r="G11" s="118"/>
      <c r="H11" s="80"/>
    </row>
    <row r="12" spans="1:8" x14ac:dyDescent="0.25">
      <c r="A12" s="80"/>
      <c r="B12" s="339"/>
      <c r="C12" s="118"/>
      <c r="D12" s="80"/>
      <c r="E12" s="86"/>
      <c r="F12" s="339"/>
      <c r="G12" s="118"/>
      <c r="H12" s="80"/>
    </row>
    <row r="13" spans="1:8" x14ac:dyDescent="0.25">
      <c r="A13" s="80"/>
      <c r="B13" s="339"/>
      <c r="C13" s="118"/>
      <c r="D13" s="80"/>
      <c r="E13" s="86"/>
      <c r="F13" s="339"/>
      <c r="G13" s="118"/>
      <c r="H13" s="80"/>
    </row>
    <row r="14" spans="1:8" x14ac:dyDescent="0.25">
      <c r="A14" s="80"/>
      <c r="B14" s="339"/>
      <c r="C14" s="118"/>
      <c r="D14" s="80"/>
      <c r="E14" s="86"/>
      <c r="F14" s="339"/>
      <c r="G14" s="118"/>
      <c r="H14" s="80"/>
    </row>
    <row r="15" spans="1:8" x14ac:dyDescent="0.25">
      <c r="A15" s="80"/>
      <c r="B15" s="339"/>
      <c r="C15" s="118"/>
      <c r="D15" s="80"/>
      <c r="E15" s="86"/>
      <c r="F15" s="339"/>
      <c r="G15" s="118"/>
      <c r="H15" s="80"/>
    </row>
    <row r="16" spans="1:8" x14ac:dyDescent="0.25">
      <c r="A16" s="80"/>
      <c r="B16" s="339"/>
      <c r="C16" s="118"/>
      <c r="D16" s="80"/>
      <c r="E16" s="86"/>
      <c r="F16" s="339"/>
      <c r="G16" s="118"/>
      <c r="H16" s="80"/>
    </row>
    <row r="17" spans="1:8" x14ac:dyDescent="0.25">
      <c r="A17" s="80"/>
      <c r="B17" s="339"/>
      <c r="C17" s="118"/>
      <c r="D17" s="80"/>
      <c r="E17" s="86"/>
      <c r="F17" s="339"/>
      <c r="G17" s="118"/>
      <c r="H17" s="80"/>
    </row>
    <row r="18" spans="1:8" x14ac:dyDescent="0.25">
      <c r="A18" s="80"/>
      <c r="B18" s="281" t="str">
        <f>"Total "&amp;B6</f>
        <v>Total Other Admin. Expenses</v>
      </c>
      <c r="C18" s="119">
        <f>SUM(C7:C17)</f>
        <v>0</v>
      </c>
      <c r="D18" s="80"/>
      <c r="E18" s="86"/>
      <c r="F18" s="340" t="s">
        <v>1133</v>
      </c>
      <c r="G18" s="119">
        <f>SUM(G7:G17)</f>
        <v>0</v>
      </c>
      <c r="H18" s="80"/>
    </row>
    <row r="19" spans="1:8" x14ac:dyDescent="0.25">
      <c r="B19" s="49" t="s">
        <v>1134</v>
      </c>
      <c r="F19" s="49" t="s">
        <v>1134</v>
      </c>
    </row>
    <row r="20" spans="1:8" x14ac:dyDescent="0.25">
      <c r="B20" s="832"/>
      <c r="C20" s="832"/>
      <c r="F20" s="832"/>
      <c r="G20" s="832"/>
    </row>
    <row r="21" spans="1:8" x14ac:dyDescent="0.25">
      <c r="B21" s="832"/>
      <c r="C21" s="832"/>
      <c r="F21" s="832"/>
      <c r="G21" s="832"/>
    </row>
    <row r="22" spans="1:8" x14ac:dyDescent="0.25">
      <c r="B22" s="832"/>
      <c r="C22" s="832"/>
      <c r="F22" s="832"/>
      <c r="G22" s="832"/>
    </row>
    <row r="23" spans="1:8" x14ac:dyDescent="0.25">
      <c r="A23" s="80"/>
      <c r="B23" s="80"/>
      <c r="C23" s="80"/>
      <c r="D23" s="80"/>
      <c r="E23" s="86"/>
      <c r="H23" s="80"/>
    </row>
    <row r="24" spans="1:8" x14ac:dyDescent="0.25">
      <c r="A24" s="80"/>
      <c r="D24" s="80"/>
      <c r="E24" s="86"/>
      <c r="H24" s="80"/>
    </row>
    <row r="25" spans="1:8" x14ac:dyDescent="0.25">
      <c r="A25" s="80"/>
      <c r="B25" s="829" t="s">
        <v>1131</v>
      </c>
      <c r="C25" s="829"/>
      <c r="D25" s="80"/>
      <c r="E25" s="86"/>
      <c r="F25" s="829" t="s">
        <v>1132</v>
      </c>
      <c r="G25" s="829"/>
      <c r="H25" s="80"/>
    </row>
    <row r="26" spans="1:8" x14ac:dyDescent="0.25">
      <c r="A26" s="80"/>
      <c r="B26" s="339"/>
      <c r="C26" s="118"/>
      <c r="D26" s="80"/>
      <c r="E26" s="86"/>
      <c r="F26" s="339"/>
      <c r="G26" s="118"/>
      <c r="H26" s="80"/>
    </row>
    <row r="27" spans="1:8" x14ac:dyDescent="0.25">
      <c r="A27" s="80"/>
      <c r="B27" s="339"/>
      <c r="C27" s="118"/>
      <c r="D27" s="80"/>
      <c r="E27" s="86"/>
      <c r="F27" s="339"/>
      <c r="G27" s="118"/>
      <c r="H27" s="80"/>
    </row>
    <row r="28" spans="1:8" x14ac:dyDescent="0.25">
      <c r="A28" s="80"/>
      <c r="B28" s="339"/>
      <c r="C28" s="118"/>
      <c r="D28" s="80"/>
      <c r="E28" s="179"/>
      <c r="F28" s="339"/>
      <c r="G28" s="118"/>
      <c r="H28" s="80"/>
    </row>
    <row r="29" spans="1:8" x14ac:dyDescent="0.25">
      <c r="A29" s="80"/>
      <c r="B29" s="339"/>
      <c r="C29" s="118"/>
      <c r="D29" s="80"/>
      <c r="E29" s="179"/>
      <c r="F29" s="339"/>
      <c r="G29" s="118"/>
      <c r="H29" s="80"/>
    </row>
    <row r="30" spans="1:8" x14ac:dyDescent="0.25">
      <c r="A30" s="80"/>
      <c r="B30" s="339"/>
      <c r="C30" s="118"/>
      <c r="D30" s="80"/>
      <c r="E30" s="179"/>
      <c r="F30" s="339"/>
      <c r="G30" s="118"/>
      <c r="H30" s="80"/>
    </row>
    <row r="31" spans="1:8" x14ac:dyDescent="0.25">
      <c r="A31" s="80"/>
      <c r="B31" s="339"/>
      <c r="C31" s="118"/>
      <c r="D31" s="80"/>
      <c r="E31" s="180"/>
      <c r="F31" s="339"/>
      <c r="G31" s="118"/>
      <c r="H31" s="80"/>
    </row>
    <row r="32" spans="1:8" x14ac:dyDescent="0.25">
      <c r="A32" s="80"/>
      <c r="B32" s="339"/>
      <c r="C32" s="118"/>
      <c r="D32" s="80"/>
      <c r="E32" s="180"/>
      <c r="F32" s="339"/>
      <c r="G32" s="118"/>
      <c r="H32" s="80"/>
    </row>
    <row r="33" spans="1:8" x14ac:dyDescent="0.25">
      <c r="A33" s="80"/>
      <c r="B33" s="339"/>
      <c r="C33" s="118"/>
      <c r="D33" s="80"/>
      <c r="E33" s="179"/>
      <c r="F33" s="339"/>
      <c r="G33" s="118"/>
      <c r="H33" s="80"/>
    </row>
    <row r="34" spans="1:8" x14ac:dyDescent="0.25">
      <c r="A34" s="80"/>
      <c r="B34" s="339"/>
      <c r="C34" s="118"/>
      <c r="D34" s="80"/>
      <c r="E34" s="86"/>
      <c r="F34" s="339"/>
      <c r="G34" s="118"/>
      <c r="H34" s="80"/>
    </row>
    <row r="35" spans="1:8" x14ac:dyDescent="0.25">
      <c r="A35" s="80"/>
      <c r="B35" s="339"/>
      <c r="C35" s="118"/>
      <c r="D35" s="80"/>
      <c r="E35" s="86"/>
      <c r="F35" s="339"/>
      <c r="G35" s="118"/>
      <c r="H35" s="80"/>
    </row>
    <row r="36" spans="1:8" x14ac:dyDescent="0.25">
      <c r="A36" s="80"/>
      <c r="B36" s="339"/>
      <c r="C36" s="118"/>
      <c r="D36" s="80"/>
      <c r="E36" s="86"/>
      <c r="F36" s="339"/>
      <c r="G36" s="118"/>
      <c r="H36" s="80"/>
    </row>
    <row r="37" spans="1:8" x14ac:dyDescent="0.25">
      <c r="A37" s="80"/>
      <c r="B37" s="281" t="str">
        <f>"Total "&amp;B25</f>
        <v>Total Other Operating Expenses</v>
      </c>
      <c r="C37" s="119">
        <f>SUM(C26:C36)</f>
        <v>0</v>
      </c>
      <c r="D37" s="80"/>
      <c r="E37" s="86"/>
      <c r="F37" s="281" t="str">
        <f>"Total "&amp;F25</f>
        <v>Total Other Fixed Expenses</v>
      </c>
      <c r="G37" s="119">
        <f>SUM(G26:G36)</f>
        <v>0</v>
      </c>
      <c r="H37" s="80"/>
    </row>
    <row r="38" spans="1:8" x14ac:dyDescent="0.25">
      <c r="B38" s="49" t="s">
        <v>1134</v>
      </c>
      <c r="F38" s="49" t="s">
        <v>1134</v>
      </c>
    </row>
    <row r="39" spans="1:8" x14ac:dyDescent="0.25">
      <c r="B39" s="832"/>
      <c r="C39" s="832"/>
      <c r="F39" s="832"/>
      <c r="G39" s="832"/>
    </row>
    <row r="40" spans="1:8" x14ac:dyDescent="0.25">
      <c r="B40" s="832"/>
      <c r="C40" s="832"/>
      <c r="F40" s="832"/>
      <c r="G40" s="832"/>
    </row>
    <row r="41" spans="1:8" x14ac:dyDescent="0.25">
      <c r="B41" s="832"/>
      <c r="C41" s="832"/>
      <c r="F41" s="832"/>
      <c r="G41" s="832"/>
    </row>
    <row r="42" spans="1:8" x14ac:dyDescent="0.25">
      <c r="A42" s="80"/>
      <c r="B42" s="80"/>
      <c r="C42" s="80"/>
      <c r="D42" s="80"/>
      <c r="E42" s="86"/>
      <c r="H42" s="80"/>
    </row>
    <row r="43" spans="1:8" ht="13.8" thickBot="1" x14ac:dyDescent="0.3">
      <c r="B43" s="61"/>
      <c r="C43" s="61"/>
      <c r="D43" s="61"/>
      <c r="E43" s="61"/>
      <c r="F43" s="184"/>
      <c r="G43" s="184"/>
    </row>
    <row r="44" spans="1:8" ht="13.8" thickTop="1" x14ac:dyDescent="0.25">
      <c r="B44" s="550" t="str">
        <f>Guide!$C$29</f>
        <v>For year: 2023</v>
      </c>
      <c r="G44" s="352" t="s">
        <v>1221</v>
      </c>
    </row>
  </sheetData>
  <sheetProtection algorithmName="SHA-512" hashValue="3VqUEAwW3beRBQGvG1zDD8RrxQLimBnGxXOv0tWWVBq/C2H0TlYbiXyVfzqJprDWaMaxs56g1F7ZN3Yt7nWTDA==" saltValue="nJwX3dB7It39zMv/XipBRw==" spinCount="100000" sheet="1" objects="1" scenarios="1"/>
  <mergeCells count="8">
    <mergeCell ref="B39:C41"/>
    <mergeCell ref="F39:G41"/>
    <mergeCell ref="B6:C6"/>
    <mergeCell ref="F6:G6"/>
    <mergeCell ref="B25:C25"/>
    <mergeCell ref="F25:G25"/>
    <mergeCell ref="B20:C22"/>
    <mergeCell ref="F20:G22"/>
  </mergeCells>
  <pageMargins left="0.25" right="0.25" top="0.75" bottom="0.75" header="0.3" footer="0.3"/>
  <pageSetup scale="96" orientation="portrait" r:id="rId1"/>
  <headerFooter>
    <oddHeader>&amp;C&amp;"Arial,Bold"Low-Income Housing Tax Credit / Tax Exempt Bond Application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18</vt:i4>
      </vt:variant>
    </vt:vector>
  </HeadingPairs>
  <TitlesOfParts>
    <vt:vector size="43" baseType="lpstr">
      <vt:lpstr>Guide</vt:lpstr>
      <vt:lpstr>1</vt:lpstr>
      <vt:lpstr>2</vt:lpstr>
      <vt:lpstr>3</vt:lpstr>
      <vt:lpstr>4</vt:lpstr>
      <vt:lpstr>5</vt:lpstr>
      <vt:lpstr>6</vt:lpstr>
      <vt:lpstr>7</vt:lpstr>
      <vt:lpstr>7-A</vt:lpstr>
      <vt:lpstr>8</vt:lpstr>
      <vt:lpstr>9</vt:lpstr>
      <vt:lpstr>9-A</vt:lpstr>
      <vt:lpstr>9-G</vt:lpstr>
      <vt:lpstr>10</vt:lpstr>
      <vt:lpstr>11</vt:lpstr>
      <vt:lpstr>12</vt:lpstr>
      <vt:lpstr>13</vt:lpstr>
      <vt:lpstr>14</vt:lpstr>
      <vt:lpstr>15-17</vt:lpstr>
      <vt:lpstr>Const Cost Addm</vt:lpstr>
      <vt:lpstr>Rent Limit Addendum</vt:lpstr>
      <vt:lpstr>Tables</vt:lpstr>
      <vt:lpstr>References</vt:lpstr>
      <vt:lpstr>DataPointSummary</vt:lpstr>
      <vt:lpstr>EmphasysOnly</vt:lpstr>
      <vt:lpstr>'1'!Print_Area</vt:lpstr>
      <vt:lpstr>'10'!Print_Area</vt:lpstr>
      <vt:lpstr>'11'!Print_Area</vt:lpstr>
      <vt:lpstr>'12'!Print_Area</vt:lpstr>
      <vt:lpstr>'13'!Print_Area</vt:lpstr>
      <vt:lpstr>'14'!Print_Area</vt:lpstr>
      <vt:lpstr>'2'!Print_Area</vt:lpstr>
      <vt:lpstr>'3'!Print_Area</vt:lpstr>
      <vt:lpstr>'4'!Print_Area</vt:lpstr>
      <vt:lpstr>'5'!Print_Area</vt:lpstr>
      <vt:lpstr>'6'!Print_Area</vt:lpstr>
      <vt:lpstr>'7'!Print_Area</vt:lpstr>
      <vt:lpstr>'8'!Print_Area</vt:lpstr>
      <vt:lpstr>'9'!Print_Area</vt:lpstr>
      <vt:lpstr>'9-A'!Print_Area</vt:lpstr>
      <vt:lpstr>'9-G'!Print_Area</vt:lpstr>
      <vt:lpstr>'Const Cost Addm'!Print_Area</vt:lpstr>
      <vt:lpstr>'Rent Limit Addendum'!Print_Area</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Carpenter, Demian 6-8741</cp:lastModifiedBy>
  <cp:lastPrinted>2023-09-12T18:36:06Z</cp:lastPrinted>
  <dcterms:created xsi:type="dcterms:W3CDTF">2008-12-19T16:57:03Z</dcterms:created>
  <dcterms:modified xsi:type="dcterms:W3CDTF">2023-11-30T13:30:10Z</dcterms:modified>
</cp:coreProperties>
</file>