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1-SRDP\1 Application Cycles\2025\2025 SRDP App Forms\WEB FORMS\"/>
    </mc:Choice>
  </mc:AlternateContent>
  <xr:revisionPtr revIDLastSave="0" documentId="13_ncr:1_{AC3DAB22-7BF8-4B80-9843-C7CD52E76594}" xr6:coauthVersionLast="36" xr6:coauthVersionMax="47" xr10:uidLastSave="{00000000-0000-0000-0000-000000000000}"/>
  <bookViews>
    <workbookView xWindow="0" yWindow="0" windowWidth="14325" windowHeight="11925" xr2:uid="{6B8F3EF4-CC8E-4614-8241-03488A56015D}"/>
  </bookViews>
  <sheets>
    <sheet name="Read Me First" sheetId="2" r:id="rId1"/>
    <sheet name="PCA Data Input" sheetId="6" r:id="rId2"/>
    <sheet name="PCA Repairs-CapItems Data Input" sheetId="4" r:id="rId3"/>
    <sheet name="PCA Data View" sheetId="3" r:id="rId4"/>
    <sheet name="PCA Export" sheetId="8" state="veryHidden" r:id="rId5"/>
    <sheet name="wsReferenceValues" sheetId="7" state="veryHidden" r:id="rId6"/>
  </sheets>
  <definedNames>
    <definedName name="_xlnm._FilterDatabase" localSheetId="1" hidden="1">'PCA Data Input'!$E$11:$F$158</definedName>
    <definedName name="ADA_FHA_Compliance_Issues?">'PCA Data Input'!$D$71</definedName>
    <definedName name="Adjoining_Parcel?">'PCA Data Input'!$D$39</definedName>
    <definedName name="Aluminum_Branch_Wiring">'PCA Data Input'!$D$97</definedName>
    <definedName name="Assessment_Date">'PCA Data Input'!$D$55</definedName>
    <definedName name="Assessment_Details">'PCA Data Input'!$D$59:$D$92</definedName>
    <definedName name="Assessor_s_Parcel_Number">'PCA Data Input'!$D$38</definedName>
    <definedName name="Building_Retrofitted_for_Flood_Resiliency_Type">'PCA Data Input'!$D$144</definedName>
    <definedName name="Building_Type">'PCA Data Input'!$D$45</definedName>
    <definedName name="Building_Type_Description">'PCA Data Input'!$D$46</definedName>
    <definedName name="BuildingType">wsReferenceValues!$B$11:$B$16</definedName>
    <definedName name="Capital_Item_Annual_Inflation_Rate">'PCA Repairs-CapItems Data Input'!$O$8</definedName>
    <definedName name="Capital_Item_Total_Inflated_at_Annual_Inflation_Rate">'PCA Repairs-CapItems Data Input'!$R$87:$AF$87</definedName>
    <definedName name="Capital_Item_Total_Uninflated">'PCA Repairs-CapItems Data Input'!$R$86:$AF$86</definedName>
    <definedName name="Capital_Item_Year_1">'PCA Repairs-CapItems Data Input'!$R$11:$R$85</definedName>
    <definedName name="Capital_Item_Year_1_DV">'PCA Data View'!$M$21:$M$95</definedName>
    <definedName name="Capital_Item_Year_10">'PCA Repairs-CapItems Data Input'!$AA$11:$AA$85</definedName>
    <definedName name="Capital_Item_Year_10_DV">'PCA Data View'!$V$21:$V$95</definedName>
    <definedName name="Capital_Item_Year_11">'PCA Repairs-CapItems Data Input'!$AB$11:$AB$85</definedName>
    <definedName name="Capital_Item_Year_11_DV">'PCA Data View'!$W$21:$W$95</definedName>
    <definedName name="Capital_Item_Year_12">'PCA Repairs-CapItems Data Input'!$AC$11:$AC$85</definedName>
    <definedName name="Capital_Item_Year_12_DV">'PCA Data View'!$X$21:$X$95</definedName>
    <definedName name="Capital_Item_Year_13">'PCA Repairs-CapItems Data Input'!$AD$11:$AD$85</definedName>
    <definedName name="Capital_Item_Year_13_DV">'PCA Data View'!$Y$21:$Y$95</definedName>
    <definedName name="Capital_Item_Year_14">'PCA Repairs-CapItems Data Input'!$AE$11:$AE$85</definedName>
    <definedName name="Capital_Item_Year_14_DV">'PCA Data View'!$Z$21:$Z$95</definedName>
    <definedName name="Capital_Item_Year_15">'PCA Repairs-CapItems Data Input'!$AF$11:$AF$85</definedName>
    <definedName name="Capital_Item_Year_15_DV">'PCA Data View'!$AA$21:$AA$95</definedName>
    <definedName name="Capital_Item_Year_2">'PCA Repairs-CapItems Data Input'!$S$11:$S$85</definedName>
    <definedName name="Capital_Item_Year_2_DV">'PCA Data View'!$N$21:$N$95</definedName>
    <definedName name="Capital_Item_Year_3">'PCA Repairs-CapItems Data Input'!$T$11:$T$85</definedName>
    <definedName name="Capital_Item_Year_3_DV">'PCA Data View'!$O$21:$O$95</definedName>
    <definedName name="Capital_Item_Year_4">'PCA Repairs-CapItems Data Input'!$U$11:$U$85</definedName>
    <definedName name="Capital_Item_Year_4_DV">'PCA Data View'!$P$21:$P$95</definedName>
    <definedName name="Capital_Item_Year_5">'PCA Repairs-CapItems Data Input'!$V$11:$V$85</definedName>
    <definedName name="Capital_Item_Year_5_DV">'PCA Data View'!$Q$21:$Q$95</definedName>
    <definedName name="Capital_Item_Year_6">'PCA Repairs-CapItems Data Input'!$W$11:$W$85</definedName>
    <definedName name="Capital_Item_Year_6_DV">'PCA Data View'!$R$21:$R$95</definedName>
    <definedName name="Capital_Item_Year_7">'PCA Repairs-CapItems Data Input'!$X$11:$X$85</definedName>
    <definedName name="Capital_Item_Year_7_DV">'PCA Data View'!$S$21:$S$95</definedName>
    <definedName name="Capital_Item_Year_8">'PCA Repairs-CapItems Data Input'!$Y$11:$Y$85</definedName>
    <definedName name="Capital_Item_Year_8_DV">'PCA Data View'!$T$21:$T$95</definedName>
    <definedName name="Capital_Item_Year_9">'PCA Repairs-CapItems Data Input'!$Z$11:$Z$85</definedName>
    <definedName name="Capital_Item_Year_9_DV">'PCA Data View'!$U$21:$U$95</definedName>
    <definedName name="CapitalItemActionCode">wsReferenceValues!$F$7:$F$12</definedName>
    <definedName name="CapitalItemCategory">wsReferenceValues!$I$2:$N$2</definedName>
    <definedName name="Catastrophic_Event_Prone?">'PCA Data Input'!$D$69</definedName>
    <definedName name="City">'PCA Data Input'!$D$30</definedName>
    <definedName name="Cladding_Type">'PCA Data Input'!$D$119</definedName>
    <definedName name="Cladding_Type_Other_Description">'PCA Data Input'!$D$120</definedName>
    <definedName name="Climate_Hazard_Comment">'PCA Data Input'!$D$153</definedName>
    <definedName name="Collateral_Reference_Number">'PCA Data Input'!$D$157</definedName>
    <definedName name="Commercial_Retail_Use_Module_Completed?">'PCA Data Input'!$D$89</definedName>
    <definedName name="Common_Stairways_or_Hallways?">'PCA Data Input'!$D$76</definedName>
    <definedName name="Compressed_Wood_or_Composite_Board_Siding">'PCA Data Input'!$D$98</definedName>
    <definedName name="Cooperative_Property_Module_Completed?">'PCA Data Input'!$D$88</definedName>
    <definedName name="Covered_Common_Breezeways?">'PCA Data Input'!$D$77</definedName>
    <definedName name="CRN">'PCA Data Input'!$D$157</definedName>
    <definedName name="Data_Destination">'PCA Export'!$A$1</definedName>
    <definedName name="Data_To_Copy">'PCA Data View'!$B$10:$DZ$97</definedName>
    <definedName name="DataInputRange">'PCA Data Input'!$D$12:$D$157</definedName>
    <definedName name="DataInputRepairsRange">'PCA Repairs-CapItems Data Input'!$C$11:$AF$85</definedName>
    <definedName name="Deal_Identifier">'PCA Data Input'!$D$156</definedName>
    <definedName name="DUS_Lender_Name">'PCA Data Input'!$D$12</definedName>
    <definedName name="DUSLenderName">wsReferenceValues!$F$34:$F$62</definedName>
    <definedName name="Electrical_Overload_Protection___Fused_Subpanels">'PCA Data Input'!$D$99</definedName>
    <definedName name="Ember_Accumulators_Present_Indicator">'PCA Data Input'!$D$139</definedName>
    <definedName name="Energy_Compliance_and_Reporting?">'PCA Data Input'!$D$72</definedName>
    <definedName name="Equipment_Earthquake_Bracing_Indicator">'PCA Data Input'!$D$125</definedName>
    <definedName name="Exterior_Insulation_and_Finishing__EIFS">'PCA Data Input'!$D$100</definedName>
    <definedName name="Fannie_Mae_Identifiers">'PCA Data Input'!$D$156:$D$157</definedName>
    <definedName name="Federal_Pacific_Electric_Stab_Lok_panels">'PCA Data Input'!$D$101</definedName>
    <definedName name="Fire_Retardant_Treated_Plywood__FRTP">'PCA Data Input'!$D$102</definedName>
    <definedName name="Fire_Service_Response_Type">'PCA Data Input'!$D$143</definedName>
    <definedName name="First_Floor_Height_Type">'PCA Data Input'!$D$140</definedName>
    <definedName name="Foundation_Type">'PCA Data Input'!$D$152</definedName>
    <definedName name="FuelType">wsReferenceValues!$P$24:$P$33</definedName>
    <definedName name="Galvanized_Steel_Water_Distribution_Lines">'PCA Data Input'!$D$103</definedName>
    <definedName name="Ground_Fault_Circuit_Interrupter__GFCI__in_Wet___Exterior_Locations">'PCA Data Input'!$D$104</definedName>
    <definedName name="Ground_Level_Equipment_Indicator">'PCA Data Input'!$D$127</definedName>
    <definedName name="Heating_Fuel_Responsible_Party">'PCA Data Input'!$D$150</definedName>
    <definedName name="Heating_Fuel_Type">'PCA Data Input'!$D$146</definedName>
    <definedName name="Heating_Fuel_Type_Other_Description">'PCA Data Input'!$D$147</definedName>
    <definedName name="Hot_Water_Fuel_Responsible_Party">'PCA Data Input'!$D$151</definedName>
    <definedName name="Hot_Water_Fuel_Type">'PCA Data Input'!$D$148</definedName>
    <definedName name="Hot_Water_Fuel_Type_Other_Description">'PCA Data Input'!$D$149</definedName>
    <definedName name="HPB_Module_or_Report_Completed?">'PCA Data Input'!$D$91</definedName>
    <definedName name="Ice_Dam_Protection_Type">'PCA Data Input'!$D$141</definedName>
    <definedName name="Immediate_Repair_Cost">'PCA Repairs-CapItems Data Input'!$L$11:$L$85</definedName>
    <definedName name="ImmediateRepairCategory">wsReferenceValues!$F$15:$F$19</definedName>
    <definedName name="ImmediateRepairUnitOfMeasure">wsReferenceValues!$F$22:$F$31</definedName>
    <definedName name="Interior_Elements_Dwelling_Units_And_Common_Areas">wsReferenceValues!$I$3:$I$22</definedName>
    <definedName name="Interior_Sprinkler_System_Present_Indicator">'PCA Data Input'!$D$136</definedName>
    <definedName name="IPMP_Module_Completed?">'PCA Data Input'!$D$90</definedName>
    <definedName name="Jurisdiction">'PCA Data Input'!$D$36</definedName>
    <definedName name="Known_Problematic_Building_Materials">'PCA Data Input'!$D$96:$D$116</definedName>
    <definedName name="KPBM_Action_Recommended">'PCA Data Input'!$D$96</definedName>
    <definedName name="KPBM_Other">'PCA Data Input'!$D$115</definedName>
    <definedName name="KPBM_Other_Description">'PCA Data Input'!$D$116</definedName>
    <definedName name="Lack_Of_GFCI_In_Exterior_Locations">'PCA Data Input'!$D$114</definedName>
    <definedName name="Lack_Of_GFCI_In_Wet_Locations">'PCA Data Input'!$D$113</definedName>
    <definedName name="Lender_Information">'PCA Data Input'!$D$12:$D$13</definedName>
    <definedName name="Life_Safety_And_Fire_Protection">wsReferenceValues!$J$3:$J$10</definedName>
    <definedName name="Lowest_Floor_Level_Occupied">'PCA Data Input'!$D$135</definedName>
    <definedName name="Manufactured_Housing_Module_Completed?">'PCA Data Input'!$D$87</definedName>
    <definedName name="Mechanical_Electrical_And_Plumbing_Systems">wsReferenceValues!$K$3:$K$15</definedName>
    <definedName name="Microbial_Growth">'PCA Data Input'!$D$105</definedName>
    <definedName name="Moisture_or_Microbial_Growth_Present?">'PCA Data Input'!$D$65</definedName>
    <definedName name="Multifamily_Building_Construction_Type">'PCA Data Input'!$D$80</definedName>
    <definedName name="Multifamily_Building_Construction_Type_Description">'PCA Data Input'!$D$81</definedName>
    <definedName name="MultifamilyBuildingConstructionType">wsReferenceValues!$B$30:$B$36</definedName>
    <definedName name="Number_of_Beds">'PCA Data Input'!$D$51</definedName>
    <definedName name="Number_of_Down_Units">'PCA Data Input'!$D$62</definedName>
    <definedName name="Number_of_Existing_Parking_Spaces">'PCA Data Input'!$D$73</definedName>
    <definedName name="Number_of_Handicap_Accessible_Parking_Spaces">'PCA Data Input'!$D$74</definedName>
    <definedName name="Number_of_Multifamily_Buildings">'PCA Data Input'!$D$43</definedName>
    <definedName name="Number_of_Other_Buildings">'PCA Data Input'!$D$44</definedName>
    <definedName name="Number_of_Parcels">'PCA Data Input'!$D$37</definedName>
    <definedName name="Number_of_Stories">'PCA Data Input'!$D$47</definedName>
    <definedName name="Number_of_Units">'PCA Data Input'!$D$50</definedName>
    <definedName name="Number_of_Units_Inspected">'PCA Data Input'!$D$59</definedName>
    <definedName name="Observed_Structural_Distress_Indicator">'PCA Data Input'!$D$133</definedName>
    <definedName name="Opening_Heat_Resistance_Type">'PCA Data Input'!$D$126</definedName>
    <definedName name="Parking_Ratio">'PCA Data Input'!$D$75</definedName>
    <definedName name="Patio_Deck_Type">'PCA Data Input'!$D$132</definedName>
    <definedName name="PCADataRecordType">wsReferenceValues!$F$3:$F$4</definedName>
    <definedName name="Percent_of_Units_Inspected">'PCA Data Input'!$D$60</definedName>
    <definedName name="Pest_Present?">'PCA Data Input'!$D$66</definedName>
    <definedName name="Plumbing_Insulation_Type">'PCA Data Input'!$D$123</definedName>
    <definedName name="Polybutylene_Water_Distribution_Lines">'PCA Data Input'!$D$106</definedName>
    <definedName name="_xlnm.Print_Area" localSheetId="0">'Read Me First'!$B$1:$W$26</definedName>
    <definedName name="_xlnm.Print_Titles" localSheetId="1">'PCA Data Input'!$1:$7</definedName>
    <definedName name="_xlnm.Print_Titles" localSheetId="2">'PCA Repairs-CapItems Data Input'!$1:$10</definedName>
    <definedName name="Problem_Drywall">'PCA Data Input'!$D$107</definedName>
    <definedName name="Property_Address">'PCA Data Input'!$D$31</definedName>
    <definedName name="Property_Condition_Assessment_Date">'PCA Data Input'!$D$55</definedName>
    <definedName name="Property_Condition_Rating">'PCA Data Input'!$D$92</definedName>
    <definedName name="Property_Details">'PCA Data Input'!$D$35:$D$51</definedName>
    <definedName name="Property_High_Seismic_Risk_Zone?">'PCA Data Input'!$D$67</definedName>
    <definedName name="Property_Location">'PCA Data Input'!$D$28:$D$31</definedName>
    <definedName name="Property_Name">'PCA Data Input'!$D$35</definedName>
    <definedName name="Property_Net_Rentable_Residential_Area_in_Square_Feet">'PCA Data Input'!$D$63</definedName>
    <definedName name="Property_Total_Gross_Building_Area_in_Square_Feet">'PCA Data Input'!$D$64</definedName>
    <definedName name="PropertyUnderwritingCladdingType">wsReferenceValues!$P$3:$P$16</definedName>
    <definedName name="PropertyUnderwritingFireServiceAccessibilityType">wsReferenceValues!$R$46:$R$48</definedName>
    <definedName name="PropertyUnderwritingFirstFloorHeightType">wsReferenceValues!$R$3:$R$4</definedName>
    <definedName name="PropertyUnderwritingFoundationType">wsReferenceValues!$P$36:$P$43</definedName>
    <definedName name="PropertyUnderwritingPatioDeckType">wsReferenceValues!$P$19:$P$21</definedName>
    <definedName name="PropertyUnderwritingRoofAnchorType">wsReferenceValues!$R$7:$R$12</definedName>
    <definedName name="PropertyUnderwritingRoofGeometryType">wsReferenceValues!$R$15:$R$20</definedName>
    <definedName name="PropertyUnderwritingSitePlanGeometryType">wsReferenceValues!$R$31:$R$32</definedName>
    <definedName name="PropertyUnderwritingSprinklerSystemType">wsReferenceValues!$R$35:$R$38</definedName>
    <definedName name="PropertyUnderwritingStormDrainageSystemType">wsReferenceValues!$R$23:$R$28</definedName>
    <definedName name="PropertyUnderwritingWildfireResistantRoofVentsType">wsReferenceValues!$P$46:$P$49</definedName>
    <definedName name="Recalled_Cadet_Brand_Electric_in_Wall_Heaters">'PCA Data Input'!$D$108</definedName>
    <definedName name="Recalled_Fire_Sprinkler_Heads__Central__Omega__Gem__Star">'PCA Data Input'!$D$109</definedName>
    <definedName name="Recalled_General_Electric___Hotpoint_Dishwashers">'PCA Data Input'!$D$110</definedName>
    <definedName name="Report_Information">'PCA Data Input'!$D$18:$D$23</definedName>
    <definedName name="RequiredDataElements">'PCA Data Input'!$E$12:$E$157</definedName>
    <definedName name="ResponsiblePartyType">wsReferenceValues!$R$41:$R$43</definedName>
    <definedName name="Roof_Anchor_Type">'PCA Data Input'!$D$131</definedName>
    <definedName name="Roof_Equipment_Hurricane_Bracing_Type">'PCA Data Input'!$D$145</definedName>
    <definedName name="Roof_Geometry_Type">'PCA Data Input'!$D$121</definedName>
    <definedName name="Roof_Geometry_Type_Other_Description">'PCA Data Input'!$D$122</definedName>
    <definedName name="Roof_Type">'PCA Data Input'!$D$78</definedName>
    <definedName name="Roof_Type_Description">'PCA Data Input'!$D$79</definedName>
    <definedName name="Roof_Ventilation_Indicator">'PCA Data Input'!$D$124</definedName>
    <definedName name="RoofType">wsReferenceValues!$B$25:$B$27</definedName>
    <definedName name="Scattered_Parcel?">'PCA Data Input'!$D$40</definedName>
    <definedName name="Seismic_Risk_Assessment_Required_Indicator">'PCA Data Input'!$D$68</definedName>
    <definedName name="Seniors_Housing_Module_Completed?">'PCA Data Input'!$D$85</definedName>
    <definedName name="Site_Components">wsReferenceValues!$L$3:$L$37</definedName>
    <definedName name="Site_Plan_Geometry_Type">'PCA Data Input'!$D$134</definedName>
    <definedName name="Snow_Guards_Type">'PCA Data Input'!$D$142</definedName>
    <definedName name="Solar_PV_Module_Completed?">'PCA Data Input'!$D$86</definedName>
    <definedName name="Sprinkler_System_Type">'PCA Data Input'!$D$137</definedName>
    <definedName name="State">'PCA Data Input'!$D$29</definedName>
    <definedName name="StateCode">wsReferenceValues!$D$3:$D$54</definedName>
    <definedName name="Storm_Drainage_System_Type">'PCA Data Input'!$D$128</definedName>
    <definedName name="Storm_Drainage_System_Type_Other_Description">'PCA Data Input'!$D$129</definedName>
    <definedName name="Structural_Frame_And_Building_Envelope_Architectural_Components">wsReferenceValues!$M$3:$M$13</definedName>
    <definedName name="Student_Housing_Module_Completed?">'PCA Data Input'!$D$84</definedName>
    <definedName name="SumCapitalItemYear1">'PCA Repairs-CapItems Data Input'!$R$86</definedName>
    <definedName name="SumCapitalItemYear10">'PCA Repairs-CapItems Data Input'!$AA$86</definedName>
    <definedName name="SumCapitalItemYear11">'PCA Repairs-CapItems Data Input'!$AB$86</definedName>
    <definedName name="SumCapitalItemYear12">'PCA Repairs-CapItems Data Input'!$AC$86</definedName>
    <definedName name="SumCapitalItemYear13">'PCA Repairs-CapItems Data Input'!$AD$86</definedName>
    <definedName name="SumCapitalItemYear14">'PCA Repairs-CapItems Data Input'!$AE$86</definedName>
    <definedName name="SumCapitalItemYear15">'PCA Repairs-CapItems Data Input'!$AF$86</definedName>
    <definedName name="SumCapitalItemYear2">'PCA Repairs-CapItems Data Input'!$S$86</definedName>
    <definedName name="SumCapitalItemYear3">'PCA Repairs-CapItems Data Input'!$T$86</definedName>
    <definedName name="SumCapitalItemYear4">'PCA Repairs-CapItems Data Input'!$U$86</definedName>
    <definedName name="SumCapitalItemYear5">'PCA Repairs-CapItems Data Input'!$V$86</definedName>
    <definedName name="SumCapitalItemYear6">'PCA Repairs-CapItems Data Input'!$W$86</definedName>
    <definedName name="SumCapitalItemYear7">'PCA Repairs-CapItems Data Input'!$X$86</definedName>
    <definedName name="SumCapitalItemYear8">'PCA Repairs-CapItems Data Input'!$Y$86</definedName>
    <definedName name="SumCapitalItemYear9">'PCA Repairs-CapItems Data Input'!$Z$86</definedName>
    <definedName name="Third_Party_Report_Assessor_Name">'PCA Data Input'!$D$21</definedName>
    <definedName name="Third_Party_Report_Company_Name">'PCA Data Input'!$D$19</definedName>
    <definedName name="Third_Party_Report_Project_Identifier">'PCA Data Input'!$D$23</definedName>
    <definedName name="Third_Party_Report_Requester_Name">'PCA Data Input'!$D$13</definedName>
    <definedName name="Third_Party_Report_Scope_Standard">'PCA Data Input'!$D$24</definedName>
    <definedName name="Third_Party_Report_Signatory_Name">'PCA Data Input'!$D$20</definedName>
    <definedName name="Third_Party_Report_Signature_Date">'PCA Data Input'!$D$22</definedName>
    <definedName name="Third_Party_Report_Sub_Type">'PCA Data Input'!$D$18</definedName>
    <definedName name="Third_Party_Report_Type">'PCA Data Input'!$D$17</definedName>
    <definedName name="ThirdPartyReportSubType">wsReferenceValues!$B$3:$B$4</definedName>
    <definedName name="TopCell">'Read Me First'!$A$1</definedName>
    <definedName name="Tree_Hazard_Indicator">'PCA Data Input'!$D$138</definedName>
    <definedName name="Unit_Electrical_Capacity_Less_Than_60_Amps">'PCA Data Input'!$D$111</definedName>
    <definedName name="Units_Inspected_Selected_by_PCA_Consultant?">'PCA Data Input'!$D$61</definedName>
    <definedName name="Use_of_Ground_Floor">'PCA Data Input'!$D$48</definedName>
    <definedName name="Use_of_Ground_Floor_Description">'PCA Data Input'!$D$49</definedName>
    <definedName name="UseOfGroundFloor">wsReferenceValues!$B$19:$B$22</definedName>
    <definedName name="Vertical_Transportation_Including_Elevators_And_Stairs">wsReferenceValues!$N$3:$N$4</definedName>
    <definedName name="Walkway_Construction_Type">'PCA Data Input'!$D$82</definedName>
    <definedName name="Walkway_Construction_Type_Description">'PCA Data Input'!$D$83</definedName>
    <definedName name="WalkwayConstructionType">wsReferenceValues!$B$39:$B$45</definedName>
    <definedName name="Wildfire_Resistant_Roof_Vents_Type">'PCA Data Input'!$D$130</definedName>
    <definedName name="Wood_Destroying_Organisms">'PCA Data Input'!$D$112</definedName>
    <definedName name="Year_of_Renovation">'PCA Data Input'!$D$42</definedName>
    <definedName name="Years_of_Construction">'PCA Data Input'!$D$41</definedName>
    <definedName name="YesNoUnknown">wsReferenceValues!$D$57:$D$59</definedName>
    <definedName name="YesOrNo">wsReferenceValues!$B$7:$B$8</definedName>
    <definedName name="Zip_Code">'PCA Data Input'!$D$28</definedName>
    <definedName name="Zoning__Building__or_Fire_Code_Violation?">'PCA Data Input'!$D$70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7" i="4" l="1"/>
  <c r="AE87" i="4"/>
  <c r="AD87" i="4"/>
  <c r="U87" i="4"/>
  <c r="D60" i="6"/>
  <c r="D75" i="6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M21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D95" i="3"/>
  <c r="AD94" i="3"/>
  <c r="AD93" i="3"/>
  <c r="AD92" i="3"/>
  <c r="AD91" i="3"/>
  <c r="AD90" i="3"/>
  <c r="AD89" i="3"/>
  <c r="AD88" i="3"/>
  <c r="AD87" i="3"/>
  <c r="AD86" i="3"/>
  <c r="AD85" i="3"/>
  <c r="AD84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D70" i="3"/>
  <c r="AD69" i="3"/>
  <c r="AD68" i="3"/>
  <c r="AD67" i="3"/>
  <c r="AD66" i="3"/>
  <c r="AD65" i="3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H22" i="3" s="1"/>
  <c r="L11" i="4"/>
  <c r="H21" i="3" s="1"/>
  <c r="C95" i="3"/>
  <c r="B95" i="3"/>
  <c r="C94" i="3"/>
  <c r="B94" i="3"/>
  <c r="C93" i="3"/>
  <c r="B93" i="3"/>
  <c r="C92" i="3"/>
  <c r="B92" i="3"/>
  <c r="C91" i="3"/>
  <c r="B91" i="3"/>
  <c r="C90" i="3"/>
  <c r="B90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AF86" i="4"/>
  <c r="AE86" i="4"/>
  <c r="AD86" i="4"/>
  <c r="AC86" i="4"/>
  <c r="AC87" i="4" s="1"/>
  <c r="AB86" i="4"/>
  <c r="AB87" i="4" s="1"/>
  <c r="AA86" i="4"/>
  <c r="AA87" i="4" s="1"/>
  <c r="Z86" i="4"/>
  <c r="Z87" i="4" s="1"/>
  <c r="Y86" i="4"/>
  <c r="Y87" i="4" s="1"/>
  <c r="X86" i="4"/>
  <c r="X87" i="4" s="1"/>
  <c r="W86" i="4"/>
  <c r="W87" i="4" s="1"/>
  <c r="V86" i="4"/>
  <c r="V87" i="4" s="1"/>
  <c r="U86" i="4"/>
  <c r="T86" i="4"/>
  <c r="T87" i="4" s="1"/>
  <c r="S86" i="4"/>
  <c r="S87" i="4" s="1"/>
  <c r="R86" i="4"/>
  <c r="R87" i="4" s="1"/>
  <c r="L11" i="3" a="1"/>
  <c r="AJ11" i="3" a="1"/>
  <c r="CU11" i="3" a="1"/>
  <c r="CX11" i="3" a="1"/>
  <c r="CY11" i="3" a="1"/>
  <c r="CT11" i="3" a="1"/>
  <c r="CK11" i="3" a="1"/>
  <c r="DY11" i="3" a="1"/>
  <c r="DY11" i="3" l="1"/>
  <c r="CK11" i="3"/>
  <c r="AJ11" i="3"/>
  <c r="L11" i="3"/>
  <c r="CU11" i="3"/>
  <c r="CT11" i="3"/>
  <c r="CY11" i="3"/>
  <c r="CX11" i="3"/>
  <c r="Q96" i="3"/>
  <c r="U96" i="3"/>
  <c r="Y96" i="3"/>
  <c r="M96" i="3"/>
  <c r="N96" i="3"/>
  <c r="R96" i="3"/>
  <c r="V96" i="3"/>
  <c r="Z96" i="3"/>
  <c r="O96" i="3"/>
  <c r="S96" i="3"/>
  <c r="W96" i="3"/>
  <c r="AA96" i="3"/>
  <c r="O97" i="3"/>
  <c r="S97" i="3"/>
  <c r="W97" i="3"/>
  <c r="AA97" i="3"/>
  <c r="M97" i="3"/>
  <c r="P97" i="3"/>
  <c r="T97" i="3"/>
  <c r="X97" i="3"/>
  <c r="P96" i="3"/>
  <c r="T96" i="3"/>
  <c r="X96" i="3"/>
  <c r="Q97" i="3"/>
  <c r="U97" i="3"/>
  <c r="Y97" i="3"/>
  <c r="N97" i="3"/>
  <c r="R97" i="3"/>
  <c r="V97" i="3"/>
  <c r="Z97" i="3"/>
  <c r="DB11" i="3" a="1"/>
  <c r="V11" i="3" a="1"/>
  <c r="BO11" i="3" a="1"/>
  <c r="CW11" i="3" a="1"/>
  <c r="DN11" i="3" a="1"/>
  <c r="Y11" i="3" a="1"/>
  <c r="AX11" i="3" a="1"/>
  <c r="K11" i="3" a="1"/>
  <c r="CZ11" i="3" a="1"/>
  <c r="AB11" i="3" a="1"/>
  <c r="DD11" i="3" a="1"/>
  <c r="BC11" i="3" a="1"/>
  <c r="BW11" i="3" a="1"/>
  <c r="BS11" i="3" a="1"/>
  <c r="DO11" i="3" a="1"/>
  <c r="AW11" i="3" a="1"/>
  <c r="AQ11" i="3" a="1"/>
  <c r="AD11" i="3" a="1"/>
  <c r="DG11" i="3" a="1"/>
  <c r="CA11" i="3" a="1"/>
  <c r="J11" i="3" a="1"/>
  <c r="BX11" i="3" a="1"/>
  <c r="U11" i="3" a="1"/>
  <c r="DW11" i="3" a="1"/>
  <c r="X11" i="3" a="1"/>
  <c r="Z11" i="3" a="1"/>
  <c r="DJ11" i="3" a="1"/>
  <c r="H11" i="3" a="1"/>
  <c r="W11" i="3" a="1"/>
  <c r="BF11" i="3" a="1"/>
  <c r="BT11" i="3" a="1"/>
  <c r="AS11" i="3" a="1"/>
  <c r="CE11" i="3" a="1"/>
  <c r="AH11" i="3" a="1"/>
  <c r="CN11" i="3" a="1"/>
  <c r="DF11" i="3" a="1"/>
  <c r="BJ11" i="3" a="1"/>
  <c r="BB11" i="3" a="1"/>
  <c r="B11" i="3" a="1"/>
  <c r="N11" i="3" a="1"/>
  <c r="CQ11" i="3" a="1"/>
  <c r="BH11" i="3" a="1"/>
  <c r="BL11" i="3" a="1"/>
  <c r="DP11" i="3" a="1"/>
  <c r="C11" i="3" a="1"/>
  <c r="BY11" i="3" a="1"/>
  <c r="AT11" i="3" a="1"/>
  <c r="DE11" i="3" a="1"/>
  <c r="O11" i="3" a="1"/>
  <c r="E11" i="3" a="1"/>
  <c r="DX11" i="3" a="1"/>
  <c r="AK11" i="3" a="1"/>
  <c r="DL11" i="3" a="1"/>
  <c r="DQ11" i="3" a="1"/>
  <c r="AC11" i="3" a="1"/>
  <c r="Q11" i="3" a="1"/>
  <c r="CG11" i="3" a="1"/>
  <c r="CF11" i="3" a="1"/>
  <c r="AN11" i="3" a="1"/>
  <c r="BA11" i="3" a="1"/>
  <c r="BZ11" i="3" a="1"/>
  <c r="BD11" i="3" a="1"/>
  <c r="CC11" i="3" a="1"/>
  <c r="DZ11" i="3" a="1"/>
  <c r="M11" i="3" a="1"/>
  <c r="AG11" i="3" a="1"/>
  <c r="BN11" i="3" a="1"/>
  <c r="AO11" i="3" a="1"/>
  <c r="DS11" i="3" a="1"/>
  <c r="DA11" i="3" a="1"/>
  <c r="AF11" i="3" a="1"/>
  <c r="DR11" i="3" a="1"/>
  <c r="CD11" i="3" a="1"/>
  <c r="DK11" i="3" a="1"/>
  <c r="DT11" i="3" a="1"/>
  <c r="AI11" i="3" a="1"/>
  <c r="DV11" i="3" a="1"/>
  <c r="CS11" i="3" a="1"/>
  <c r="DC11" i="3" a="1"/>
  <c r="BU11" i="3" a="1"/>
  <c r="AR11" i="3" a="1"/>
  <c r="CH11" i="3" a="1"/>
  <c r="AZ11" i="3" a="1"/>
  <c r="CI11" i="3" a="1"/>
  <c r="BK11" i="3" a="1"/>
  <c r="AA11" i="3" a="1"/>
  <c r="R11" i="3" a="1"/>
  <c r="CP11" i="3" a="1"/>
  <c r="P11" i="3" a="1"/>
  <c r="BM11" i="3" a="1"/>
  <c r="AM11" i="3" a="1"/>
  <c r="CL11" i="3"/>
  <c r="AE11" i="3" a="1"/>
  <c r="AL11" i="3" a="1"/>
  <c r="CO11" i="3" a="1"/>
  <c r="BV11" i="3" a="1"/>
  <c r="F11" i="3" a="1"/>
  <c r="BG11" i="3" a="1"/>
  <c r="DI11" i="3" a="1"/>
  <c r="I11" i="3" a="1"/>
  <c r="S11" i="3" a="1"/>
  <c r="G11" i="3" a="1"/>
  <c r="AY11" i="3" a="1"/>
  <c r="AU11" i="3" a="1"/>
  <c r="BE11" i="3" a="1"/>
  <c r="CB11" i="3" a="1"/>
  <c r="DH11" i="3" a="1"/>
  <c r="CV11" i="3" a="1"/>
  <c r="DM11" i="3" a="1"/>
  <c r="AV11" i="3" a="1"/>
  <c r="BI11" i="3" a="1"/>
  <c r="DU11" i="3" a="1"/>
  <c r="BP11" i="3" a="1"/>
  <c r="AP11" i="3" a="1"/>
  <c r="CR11" i="3" a="1"/>
  <c r="BQ11" i="3" a="1"/>
  <c r="T11" i="3" a="1"/>
  <c r="BR11" i="3" a="1"/>
  <c r="CJ11" i="3"/>
  <c r="C11" i="3" l="1"/>
  <c r="CO11" i="3"/>
  <c r="AM11" i="3"/>
  <c r="CS11" i="3"/>
  <c r="Q11" i="3"/>
  <c r="CF11" i="3"/>
  <c r="W11" i="3"/>
  <c r="P11" i="3"/>
  <c r="DA11" i="3"/>
  <c r="AS11" i="3"/>
  <c r="BV11" i="3"/>
  <c r="BH11" i="3"/>
  <c r="AG11" i="3"/>
  <c r="BI11" i="3"/>
  <c r="AO11" i="3"/>
  <c r="DR11" i="3"/>
  <c r="CB11" i="3"/>
  <c r="DB11" i="3"/>
  <c r="DQ11" i="3"/>
  <c r="BC11" i="3"/>
  <c r="Z11" i="3"/>
  <c r="DM11" i="3"/>
  <c r="DC11" i="3"/>
  <c r="BM11" i="3"/>
  <c r="BK11" i="3"/>
  <c r="CA11" i="3"/>
  <c r="T11" i="3"/>
  <c r="CQ11" i="3"/>
  <c r="AZ11" i="3"/>
  <c r="DH11" i="3"/>
  <c r="BN11" i="3"/>
  <c r="M11" i="3"/>
  <c r="DI11" i="3"/>
  <c r="DE11" i="3"/>
  <c r="CN11" i="3"/>
  <c r="CC11" i="3"/>
  <c r="DD11" i="3"/>
  <c r="AW11" i="3"/>
  <c r="AR11" i="3"/>
  <c r="N11" i="3"/>
  <c r="I11" i="3"/>
  <c r="BZ11" i="3"/>
  <c r="AV11" i="3"/>
  <c r="DW11" i="3"/>
  <c r="CE11" i="3"/>
  <c r="BU11" i="3"/>
  <c r="X11" i="3"/>
  <c r="DZ11" i="3"/>
  <c r="E11" i="3"/>
  <c r="BO11" i="3"/>
  <c r="CH11" i="3"/>
  <c r="Y11" i="3"/>
  <c r="J11" i="3"/>
  <c r="AB11" i="3"/>
  <c r="AD11" i="3"/>
  <c r="AA11" i="3"/>
  <c r="BL11" i="3"/>
  <c r="CZ11" i="3"/>
  <c r="BJ11" i="3"/>
  <c r="AK11" i="3"/>
  <c r="BA11" i="3"/>
  <c r="CR11" i="3"/>
  <c r="BD11" i="3"/>
  <c r="DJ11" i="3"/>
  <c r="AU11" i="3"/>
  <c r="DK11" i="3"/>
  <c r="DG11" i="3"/>
  <c r="S11" i="3"/>
  <c r="DO11" i="3"/>
  <c r="DF11" i="3"/>
  <c r="AN11" i="3"/>
  <c r="AF11" i="3"/>
  <c r="AT11" i="3"/>
  <c r="K11" i="3"/>
  <c r="BF11" i="3"/>
  <c r="BT11" i="3"/>
  <c r="O11" i="3"/>
  <c r="V11" i="3"/>
  <c r="BW11" i="3"/>
  <c r="BR11" i="3"/>
  <c r="DT11" i="3"/>
  <c r="BQ11" i="3"/>
  <c r="AQ11" i="3"/>
  <c r="BP11" i="3"/>
  <c r="AI11" i="3"/>
  <c r="B11" i="3"/>
  <c r="DN11" i="3"/>
  <c r="CP11" i="3"/>
  <c r="H11" i="3"/>
  <c r="AP11" i="3"/>
  <c r="BY11" i="3"/>
  <c r="DP11" i="3"/>
  <c r="CD11" i="3"/>
  <c r="R11" i="3"/>
  <c r="BB11" i="3"/>
  <c r="BX11" i="3"/>
  <c r="DS11" i="3"/>
  <c r="AL11" i="3"/>
  <c r="BG11" i="3"/>
  <c r="AH11" i="3"/>
  <c r="BS11" i="3"/>
  <c r="AX11" i="3"/>
  <c r="CG11" i="3"/>
  <c r="CW11" i="3"/>
  <c r="AC11" i="3"/>
  <c r="CV11" i="3"/>
  <c r="G11" i="3"/>
  <c r="BE11" i="3"/>
  <c r="AE11" i="3"/>
  <c r="U11" i="3"/>
  <c r="DL11" i="3"/>
  <c r="DV11" i="3"/>
  <c r="F11" i="3"/>
  <c r="DU11" i="3"/>
  <c r="AY11" i="3"/>
  <c r="CI11" i="3"/>
  <c r="DX11" i="3"/>
  <c r="CM11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<sst xmlns="http://schemas.openxmlformats.org/spreadsheetml/2006/main" count="937" uniqueCount="555">
  <si>
    <t>This worksheet accepts user data.</t>
  </si>
  <si>
    <t>Read Me First</t>
  </si>
  <si>
    <r>
      <t xml:space="preserve">This worksheet contains instructions on how to use this Excel file; </t>
    </r>
    <r>
      <rPr>
        <b/>
        <sz val="11"/>
        <color theme="1"/>
        <rFont val="Source Sans Pro"/>
        <family val="2"/>
      </rPr>
      <t>do not alter its contents</t>
    </r>
    <r>
      <rPr>
        <sz val="11"/>
        <color theme="1"/>
        <rFont val="Source Sans Pro"/>
        <family val="2"/>
      </rPr>
      <t>.</t>
    </r>
  </si>
  <si>
    <t>Do not alter the format of this worksheet.</t>
  </si>
  <si>
    <t>Yes</t>
  </si>
  <si>
    <t>No</t>
  </si>
  <si>
    <t>PCA</t>
  </si>
  <si>
    <t>Residential</t>
  </si>
  <si>
    <t>Retail</t>
  </si>
  <si>
    <t>Parking</t>
  </si>
  <si>
    <t>Other</t>
  </si>
  <si>
    <t>Wood Frame</t>
  </si>
  <si>
    <t>Steel Frame</t>
  </si>
  <si>
    <t>Concrete Frame (Pre-cast)</t>
  </si>
  <si>
    <t>Concrete Frame (Cast-in-place)</t>
  </si>
  <si>
    <t>Reinforced Masonry</t>
  </si>
  <si>
    <t>Unreinforced Masonry</t>
  </si>
  <si>
    <t>Garden</t>
  </si>
  <si>
    <t>High-Rise</t>
  </si>
  <si>
    <t>Mid-Rise</t>
  </si>
  <si>
    <t>Townhouse</t>
  </si>
  <si>
    <t>Single Family Rental</t>
  </si>
  <si>
    <t>Flat</t>
  </si>
  <si>
    <t>Pitched</t>
  </si>
  <si>
    <t>M</t>
  </si>
  <si>
    <t>Base PCA</t>
  </si>
  <si>
    <t>Streamlined PCA</t>
  </si>
  <si>
    <t>PCA Data Record Type</t>
  </si>
  <si>
    <t>DUS Lender Name</t>
  </si>
  <si>
    <t>Zip Code</t>
  </si>
  <si>
    <t>State</t>
  </si>
  <si>
    <t>City</t>
  </si>
  <si>
    <t>Property Address</t>
  </si>
  <si>
    <t>Property Name</t>
  </si>
  <si>
    <t>Jurisdiction</t>
  </si>
  <si>
    <t>Number Of Parcels</t>
  </si>
  <si>
    <t>Assessor's Parcel Number</t>
  </si>
  <si>
    <t>Adjoining Parcel?</t>
  </si>
  <si>
    <t>Scattered Parcel?</t>
  </si>
  <si>
    <t>Years of Construction</t>
  </si>
  <si>
    <t>Year of Renovation</t>
  </si>
  <si>
    <t>Number of Multifamily Buildings</t>
  </si>
  <si>
    <t>Number of Other Buildings</t>
  </si>
  <si>
    <t>Building Type</t>
  </si>
  <si>
    <t>Building Type Description</t>
  </si>
  <si>
    <t>Number of Stories</t>
  </si>
  <si>
    <t>Use of Ground Floor</t>
  </si>
  <si>
    <t>Use of Ground Floor Description</t>
  </si>
  <si>
    <t>Number of Units</t>
  </si>
  <si>
    <t>Number of Beds</t>
  </si>
  <si>
    <t>Property Condition Assessment Date</t>
  </si>
  <si>
    <t>Number of Units Inspected</t>
  </si>
  <si>
    <t>Percent of Units Inspected</t>
  </si>
  <si>
    <t>Units Inspected Selected by PCA Consultant?</t>
  </si>
  <si>
    <t>Number of Down Units</t>
  </si>
  <si>
    <t>Property Net Rentable Residential Area in Square Feet</t>
  </si>
  <si>
    <t>Property Total Gross Building Area in Square Feet</t>
  </si>
  <si>
    <t>Moisture or Microbial Growth Present?</t>
  </si>
  <si>
    <t>Pest Present?</t>
  </si>
  <si>
    <t>Property High Seismic Risk Zone?</t>
  </si>
  <si>
    <t>Catastrophic Event Prone?</t>
  </si>
  <si>
    <t>Zoning, Building, or Fire Code Violation?</t>
  </si>
  <si>
    <t>ADA FHA Compliance Issues?</t>
  </si>
  <si>
    <t>Energy Compliance and Reporting?</t>
  </si>
  <si>
    <t>Number of Existing Parking Spaces</t>
  </si>
  <si>
    <t>Number of Handicap Accessible Parking Spaces</t>
  </si>
  <si>
    <t>Parking Ratio</t>
  </si>
  <si>
    <t>Common Stairways or Hallways?</t>
  </si>
  <si>
    <t>Covered Common Breezeways?</t>
  </si>
  <si>
    <t>Roof Type</t>
  </si>
  <si>
    <t>Roof Type Description</t>
  </si>
  <si>
    <t>Multifamily Building Construction Type</t>
  </si>
  <si>
    <t>Multifamily Building Construction Type Description</t>
  </si>
  <si>
    <t>Walkway Construction Type</t>
  </si>
  <si>
    <t>Walkway Construction Type Description</t>
  </si>
  <si>
    <t>Student Housing Module Completed?</t>
  </si>
  <si>
    <t>Seniors Housing Module Completed?</t>
  </si>
  <si>
    <t>Manufactured Housing Module Completed?</t>
  </si>
  <si>
    <t>Cooperative Property Module Completed?</t>
  </si>
  <si>
    <t>Commercial/Retail Use Module Completed?</t>
  </si>
  <si>
    <t>IPMP Module Completed?</t>
  </si>
  <si>
    <t>HPB Module or Report Completed?</t>
  </si>
  <si>
    <t>Property Condition Rating</t>
  </si>
  <si>
    <t>Capital Item Annual Inflation Rate</t>
  </si>
  <si>
    <t>Capital Item Total Uninflated</t>
  </si>
  <si>
    <t>Capital Item Total Inflated at Annual Inflation Rate</t>
  </si>
  <si>
    <t>C</t>
  </si>
  <si>
    <t>Life Safety Repairs</t>
  </si>
  <si>
    <t>Critical Repairs</t>
  </si>
  <si>
    <t>Deferred Maintenance</t>
  </si>
  <si>
    <t>Items Of Note</t>
  </si>
  <si>
    <t>Short Term Replacement Of Capital Items</t>
  </si>
  <si>
    <t>Site Components</t>
  </si>
  <si>
    <t>Structural Frame And Building Envelope Architectural Components</t>
  </si>
  <si>
    <t>Mechanical Electrical And Plumbing Systems</t>
  </si>
  <si>
    <t>Vertical Transportation Including Elevators And Stairs</t>
  </si>
  <si>
    <t>Life Safety And Fire Protection</t>
  </si>
  <si>
    <t>Interior Elements Dwelling Units And Common Areas</t>
  </si>
  <si>
    <t>Alternative Energy Systems</t>
  </si>
  <si>
    <t>Amenities Cable or Internet Availability</t>
  </si>
  <si>
    <t>Amenities HotTub/Spa</t>
  </si>
  <si>
    <t>Amenities Picnic Areas</t>
  </si>
  <si>
    <t>Amenities Playground</t>
  </si>
  <si>
    <t>Amenities Sport Courts</t>
  </si>
  <si>
    <t>Amenities Swimming Pool</t>
  </si>
  <si>
    <t>Amenities Tennis Courts</t>
  </si>
  <si>
    <t>Amenities Tot Lots</t>
  </si>
  <si>
    <t>Curbs and Gutter</t>
  </si>
  <si>
    <t>Dwelling Units</t>
  </si>
  <si>
    <t>Emergency Generator</t>
  </si>
  <si>
    <t>Fencing Patio</t>
  </si>
  <si>
    <t>Fencing Perimeter</t>
  </si>
  <si>
    <t>Fencing Refuse Area</t>
  </si>
  <si>
    <t>Fencing Swimming Pool</t>
  </si>
  <si>
    <t>Fencing Tennis Court</t>
  </si>
  <si>
    <t>Irrigation</t>
  </si>
  <si>
    <t>Landscaping</t>
  </si>
  <si>
    <t>Parking Area Lighting</t>
  </si>
  <si>
    <t>Parking Pavement</t>
  </si>
  <si>
    <t>Parking Structures</t>
  </si>
  <si>
    <t>Pool/Spa Deck Surface</t>
  </si>
  <si>
    <t>Pool/Spa Plaster/Lining</t>
  </si>
  <si>
    <t>Plumbing Systems and Domestic Hot Water</t>
  </si>
  <si>
    <t>Ramps</t>
  </si>
  <si>
    <t>Seal Coat And Striping</t>
  </si>
  <si>
    <t>Sidewalks</t>
  </si>
  <si>
    <t>Signage</t>
  </si>
  <si>
    <t>Site/Building Lighting</t>
  </si>
  <si>
    <t>Storm Drainage</t>
  </si>
  <si>
    <t>Transformers</t>
  </si>
  <si>
    <t>Utilities Sanitary And Storm Sewers Water Gas And Electric Lines</t>
  </si>
  <si>
    <t>Water Features</t>
  </si>
  <si>
    <t>Water Wells</t>
  </si>
  <si>
    <t>Amenities Handrails</t>
  </si>
  <si>
    <t>Balconies, Stairs and Upper Level Walkways</t>
  </si>
  <si>
    <t>Cladding</t>
  </si>
  <si>
    <t>Exterior Doors and Frames</t>
  </si>
  <si>
    <t>Exterior Walls, Siding, Paint</t>
  </si>
  <si>
    <t>Foundations</t>
  </si>
  <si>
    <t>Roof Coverings</t>
  </si>
  <si>
    <t>Roof Drainage</t>
  </si>
  <si>
    <t>Roof Systems</t>
  </si>
  <si>
    <t>Structural System Framing</t>
  </si>
  <si>
    <t>Windows and Frames</t>
  </si>
  <si>
    <t>Air Conditioning Equipment</t>
  </si>
  <si>
    <t>Building Management Systems</t>
  </si>
  <si>
    <t>Domestic Water Supply Lines And Distribution</t>
  </si>
  <si>
    <t>Electrical Systems</t>
  </si>
  <si>
    <t>Gas Distribution System</t>
  </si>
  <si>
    <t>Heating Equipment</t>
  </si>
  <si>
    <t>Lift Stations</t>
  </si>
  <si>
    <t>Pool Pump and Filtration Equipment</t>
  </si>
  <si>
    <t>Pool and/or Spa Filtration Equipment</t>
  </si>
  <si>
    <t>Pool and/or Spa Heating Equipment</t>
  </si>
  <si>
    <t>Waste Service Lines</t>
  </si>
  <si>
    <t>Waste Water Treatment System</t>
  </si>
  <si>
    <t>Water Heaters</t>
  </si>
  <si>
    <t>Elevators</t>
  </si>
  <si>
    <t>Exterior Steps</t>
  </si>
  <si>
    <t>Carbon Monoxide Detectors</t>
  </si>
  <si>
    <t>Fire Alarms</t>
  </si>
  <si>
    <t>Fire Suppression</t>
  </si>
  <si>
    <t>Security Alarms</t>
  </si>
  <si>
    <t>Wet Sprinklers in Common Area</t>
  </si>
  <si>
    <t>Dry Sprinklers in Common Area</t>
  </si>
  <si>
    <t>Wet Sprinklers inside the Units</t>
  </si>
  <si>
    <t>Dry Sprinklers inside the Units</t>
  </si>
  <si>
    <t>Barbecue</t>
  </si>
  <si>
    <t>Bathroom Cabinetry/Vanity</t>
  </si>
  <si>
    <t>Cable or Internet Availability</t>
  </si>
  <si>
    <t>Common Area Amenities</t>
  </si>
  <si>
    <t>Common Area FF&amp;E</t>
  </si>
  <si>
    <t>Common Area Finishes</t>
  </si>
  <si>
    <t>Doors and Windows</t>
  </si>
  <si>
    <t>Handrails</t>
  </si>
  <si>
    <t>Overall Unit Interiors</t>
  </si>
  <si>
    <t>Kitchen Appliances</t>
  </si>
  <si>
    <t>Kitchen Cabinetry and Countertops</t>
  </si>
  <si>
    <t>Unit Cabinetry / Vanity</t>
  </si>
  <si>
    <t>Unit Finishes</t>
  </si>
  <si>
    <t>Immediate Repair Category</t>
  </si>
  <si>
    <t>Action Code</t>
  </si>
  <si>
    <t>Immediate Repair Item</t>
  </si>
  <si>
    <t xml:space="preserve">Immediate Repair Cost </t>
  </si>
  <si>
    <t>Capital Item Category</t>
  </si>
  <si>
    <t>Capital Item</t>
  </si>
  <si>
    <t xml:space="preserve">Capital Item Total Cost Over Evaluation Period </t>
  </si>
  <si>
    <t>Capital Item Remaining Useful Life</t>
  </si>
  <si>
    <t>Capital Item Year 1</t>
  </si>
  <si>
    <t>Capital Item Year 2</t>
  </si>
  <si>
    <t>Capital Item Year 3</t>
  </si>
  <si>
    <t>Capital Item Year 4</t>
  </si>
  <si>
    <t>Capital Item Year 5</t>
  </si>
  <si>
    <t>Capital Item Year 6</t>
  </si>
  <si>
    <t>Capital Item Year 7</t>
  </si>
  <si>
    <t>Capital Item Year 8</t>
  </si>
  <si>
    <t>Capital Item Year 9</t>
  </si>
  <si>
    <t>Capital Item Year 10</t>
  </si>
  <si>
    <t>Capital Item Year 11</t>
  </si>
  <si>
    <t>Capital Item Year 12</t>
  </si>
  <si>
    <t>Capital Item Year 13</t>
  </si>
  <si>
    <t>Capital Item Year 14</t>
  </si>
  <si>
    <t>Capital Item Year 15</t>
  </si>
  <si>
    <t>Fannie Mae Identifiers</t>
  </si>
  <si>
    <t>Lender Information</t>
  </si>
  <si>
    <t>Third-Party Report Requester Name</t>
  </si>
  <si>
    <t>Report Information</t>
  </si>
  <si>
    <t>Third-Party Report Sub Type</t>
  </si>
  <si>
    <t>Third-Party Report Type</t>
  </si>
  <si>
    <t>Third-Party Report Company Name</t>
  </si>
  <si>
    <t>Third-Party Report Signatory Name</t>
  </si>
  <si>
    <t>Third-Party Report Assessor Name</t>
  </si>
  <si>
    <t>Third-Party Report Signature Date</t>
  </si>
  <si>
    <t>Third-Party Report Project Identifier</t>
  </si>
  <si>
    <t>Third-Party Report Scope Standard</t>
  </si>
  <si>
    <t>Property Location</t>
  </si>
  <si>
    <t>Property Details</t>
  </si>
  <si>
    <t>Number of Parcels</t>
  </si>
  <si>
    <t>Assessment Date</t>
  </si>
  <si>
    <t>Assessment Details</t>
  </si>
  <si>
    <t>ADA/FHA Compliance Issues?</t>
  </si>
  <si>
    <t>KPBM Other Description</t>
  </si>
  <si>
    <t>Deal Identifier</t>
  </si>
  <si>
    <t>Collateral Reference Number</t>
  </si>
  <si>
    <t>Enter Values in this Column</t>
  </si>
  <si>
    <t>Aluminum Branch Wiring</t>
  </si>
  <si>
    <t>Compressed Wood or Composite Board Siding</t>
  </si>
  <si>
    <t>Electrical Overload Protection - Fused Subpanels</t>
  </si>
  <si>
    <t>Exterior Insulation and Finishing (EIFS)</t>
  </si>
  <si>
    <t>Federal Pacific Electric Stab-Lok panels</t>
  </si>
  <si>
    <t>Fire Retardant Treated Plywood (FRTP)</t>
  </si>
  <si>
    <t>Galvanized Steel Water Distribution Lines</t>
  </si>
  <si>
    <t>Microbial Growth</t>
  </si>
  <si>
    <t>Polybutylene Water Distribution Lines</t>
  </si>
  <si>
    <t>Recalled Cadet Brand Electric in-Wall Heaters</t>
  </si>
  <si>
    <t>Problem Drywall</t>
  </si>
  <si>
    <t>Wood Destroying Organisms</t>
  </si>
  <si>
    <t>KPBM Action Recommended</t>
  </si>
  <si>
    <t>Helpful Hints</t>
  </si>
  <si>
    <t>⇓</t>
  </si>
  <si>
    <t xml:space="preserve">              ⇓</t>
  </si>
  <si>
    <t>Immediate Repairs
[fill out only for PCA Data Record Type = I]</t>
  </si>
  <si>
    <t>Replacement of Capital Items
[fill out only for PCA Data Record Type = C]</t>
  </si>
  <si>
    <t>Replacement of Capital Items (continued)
[fill out only for PCA Data Record Type = C]</t>
  </si>
  <si>
    <t>There are four tabs in this Excel file:</t>
  </si>
  <si>
    <t>PCA Data Input</t>
  </si>
  <si>
    <t>PCA Data View</t>
  </si>
  <si>
    <t>PCA Repairs-CapItems Data Input</t>
  </si>
  <si>
    <t>Known Problematic Building Materials (KPBM)</t>
  </si>
  <si>
    <t>Unit Washer Dryer</t>
  </si>
  <si>
    <t>Unit Refrigerator</t>
  </si>
  <si>
    <t>Unit Range Oven</t>
  </si>
  <si>
    <t>Unit Microwave Oven</t>
  </si>
  <si>
    <t>Unit Dishwasher</t>
  </si>
  <si>
    <t>Unit Washing Machine</t>
  </si>
  <si>
    <t>Unit Clothes Dryer</t>
  </si>
  <si>
    <t>Do not enter any data record beyond this row.</t>
  </si>
  <si>
    <t>To Third-Party Report Preparers:</t>
  </si>
  <si>
    <t>Click on the 'PCA Data View' tab and save it as a *.CSV file following the below file naming convention for delivery to the Lender.</t>
  </si>
  <si>
    <t>File Naming Convention for deals with one property: DealIdentifier_PCA.csv</t>
  </si>
  <si>
    <t>File Naming Convention for deals with "n" properties: DealIdentifier_PCA_1.csv,  DealIdentifier_PCA_2.csv, …, DealIdentifier_PCA_n.csv</t>
  </si>
  <si>
    <t>Lack Of GFCI In Exterior Locations</t>
  </si>
  <si>
    <t>Lack Of GFCI In Wet Locations</t>
  </si>
  <si>
    <t>Solar PV Module Completed?</t>
  </si>
  <si>
    <t>ASTM E2018</t>
  </si>
  <si>
    <t>Capital Item Effective Age</t>
  </si>
  <si>
    <t xml:space="preserve">Immediate Repair Unit Cost </t>
  </si>
  <si>
    <t>Immediate Repair Quantity</t>
  </si>
  <si>
    <t>Immediate Repair Unit of Measure</t>
  </si>
  <si>
    <t>Immediate Repair Unit Of Measure</t>
  </si>
  <si>
    <t>Immediate Repair Unit Cost</t>
  </si>
  <si>
    <t>ThirdPartyReportSubType</t>
  </si>
  <si>
    <t>StateCode</t>
  </si>
  <si>
    <t>YesOrNo</t>
  </si>
  <si>
    <t>BuildingType</t>
  </si>
  <si>
    <t>UseOfGroundFloor</t>
  </si>
  <si>
    <t>%</t>
  </si>
  <si>
    <t>RoofType</t>
  </si>
  <si>
    <t>MultifamilyBuildingConstructionType</t>
  </si>
  <si>
    <t>WalkwayConstructionType</t>
  </si>
  <si>
    <t>PCADataRecordType</t>
  </si>
  <si>
    <t>ImmediateRepairCategory</t>
  </si>
  <si>
    <t>ImmediateRepairUnitOfMeasure</t>
  </si>
  <si>
    <t>CapitalItemCategory</t>
  </si>
  <si>
    <t>Capital Items</t>
  </si>
  <si>
    <t>Ground Fault Circuit Interrupter (GFCI) in Wet / Exterior Locations</t>
  </si>
  <si>
    <t>Recalled Fire Sprinkler Heads (Central, Omega, Gem, Star)</t>
  </si>
  <si>
    <t>Recalled General Electric / Hotpoint Dishwashers</t>
  </si>
  <si>
    <t>Unit Electrical Capacity Less Than 60 Amps</t>
  </si>
  <si>
    <t>KPBM Other</t>
  </si>
  <si>
    <t>Total Immediate Repair Cost</t>
  </si>
  <si>
    <t>Immediate Repair Cost</t>
  </si>
  <si>
    <t>ALLOW - Allowance</t>
  </si>
  <si>
    <t>CF - Cubic Foot</t>
  </si>
  <si>
    <t>EA - Each</t>
  </si>
  <si>
    <t>LB - Pound</t>
  </si>
  <si>
    <t>LF - Linear Foot</t>
  </si>
  <si>
    <t>MD - Labor Cost Per Person Per Day</t>
  </si>
  <si>
    <t>SF - Square Foot</t>
  </si>
  <si>
    <t>UNIT - Unit</t>
  </si>
  <si>
    <t>YD - Yard</t>
  </si>
  <si>
    <t>SY - Square Yard</t>
  </si>
  <si>
    <t>Calculated Field: Numeric value with a maximum of two digits to the right of the decimal, 0.00 to 10.00</t>
  </si>
  <si>
    <t>Calculated Field: Numeric value with a maximum of two digits to the right of the decimal.</t>
  </si>
  <si>
    <r>
      <t xml:space="preserve"> tab; </t>
    </r>
    <r>
      <rPr>
        <b/>
        <sz val="11"/>
        <color theme="0"/>
        <rFont val="Source Sans Pro"/>
        <family val="2"/>
      </rPr>
      <t>do not alter its contents.</t>
    </r>
  </si>
  <si>
    <r>
      <t>Use the 'PCA Data Input' tab and 'PCA Repairs-CapItems Data Input' tab to enter data, save your file by clicking the "Generate CSV File" button</t>
    </r>
    <r>
      <rPr>
        <sz val="11"/>
        <color theme="0"/>
        <rFont val="Source Sans Pro"/>
        <family val="2"/>
      </rPr>
      <t>; and</t>
    </r>
  </si>
  <si>
    <t>C - Capital Item</t>
  </si>
  <si>
    <t>I - Immediate Repair</t>
  </si>
  <si>
    <t>Capital Item Action Code</t>
  </si>
  <si>
    <t>Fannie Mae Identifiers, PCA Data Record, Capital Item Action Code
[fill out for all PCA Data Record Types]</t>
  </si>
  <si>
    <t>IM - Immediate Repair</t>
  </si>
  <si>
    <t>INV - Investigation Recommended</t>
  </si>
  <si>
    <t>RR - Replacement Reserves</t>
  </si>
  <si>
    <t>R&amp;M - Repair and Maintenance</t>
  </si>
  <si>
    <t>NA - Not Applicable</t>
  </si>
  <si>
    <t>CapitalItemActionCode</t>
  </si>
  <si>
    <t>Capital Item Year 1 DV</t>
  </si>
  <si>
    <t>Capital Item Year 2 DV</t>
  </si>
  <si>
    <t>Capital Item Year 3 DV</t>
  </si>
  <si>
    <t>Capital Item Year 4 DV</t>
  </si>
  <si>
    <t>Capital Item Year 5 DV</t>
  </si>
  <si>
    <t>Capital Item Year 6 DV</t>
  </si>
  <si>
    <t>Capital Item Year 7 DV</t>
  </si>
  <si>
    <t>Capital Item Year 8 DV</t>
  </si>
  <si>
    <t>Capital Item Year 9 DV</t>
  </si>
  <si>
    <t>Capital Item Year 10 DV</t>
  </si>
  <si>
    <t>Capital Item Year 11 DV</t>
  </si>
  <si>
    <t>Capital Item Year 12 DV</t>
  </si>
  <si>
    <t>Capital Item Year 13 DV</t>
  </si>
  <si>
    <t>Capital Item Year 14 DV</t>
  </si>
  <si>
    <t>Capital Item Year 15 DV</t>
  </si>
  <si>
    <t>R</t>
  </si>
  <si>
    <t>Required: Text, maximum length 100 characters</t>
  </si>
  <si>
    <t>Optional: Text, maximum length 100 characters</t>
  </si>
  <si>
    <t>Conditionally Required: Drop-down menu selection</t>
  </si>
  <si>
    <t>Required: Date, greater than 01/01/2020</t>
  </si>
  <si>
    <t>Required: Text, 5-digit postal code</t>
  </si>
  <si>
    <t>Optional: 4-digit year, greater than or equal to '1700'</t>
  </si>
  <si>
    <t>Conditionally Required: Text, maximum length 100 characters</t>
  </si>
  <si>
    <t>DUSLenderName</t>
  </si>
  <si>
    <t>Arbor Commercial Funding, LLC</t>
  </si>
  <si>
    <t>Capital One, National Association</t>
  </si>
  <si>
    <t>CBRE Multifamily Capital, Inc.</t>
  </si>
  <si>
    <t>Colliers Mortgage LLC</t>
  </si>
  <si>
    <t>Greystone Servicing Company LLC</t>
  </si>
  <si>
    <t>HomeStreet Bank</t>
  </si>
  <si>
    <t>KeyBank National Association</t>
  </si>
  <si>
    <t>M &amp; T Realty Capital Corporation</t>
  </si>
  <si>
    <t>Newmark</t>
  </si>
  <si>
    <t>Newpoint Real Estate Capital LLC</t>
  </si>
  <si>
    <t>Walker &amp; Dunlop, LLC</t>
  </si>
  <si>
    <t>Bellwether Enterprise Real Estate Capital, LLC</t>
  </si>
  <si>
    <t>Berkadia Commercial  Mortgage, LLC</t>
  </si>
  <si>
    <t>Citi Community Capital</t>
  </si>
  <si>
    <t>Grandbridge Real Estate Capital, LLC</t>
  </si>
  <si>
    <t>JLL Real Estate Capital LLC</t>
  </si>
  <si>
    <t>JPMorgan Chase Bank</t>
  </si>
  <si>
    <t>Lument</t>
  </si>
  <si>
    <t>NorthMarq</t>
  </si>
  <si>
    <t>PGIM Real Estate</t>
  </si>
  <si>
    <t>PNC Real Estate</t>
  </si>
  <si>
    <t>Regions</t>
  </si>
  <si>
    <t>Wells Fargo Multifamily Capital</t>
  </si>
  <si>
    <t>Basis Multifamily Finance, LLC</t>
  </si>
  <si>
    <r>
      <t xml:space="preserve">This worksheet is automatically populated by data from the 'PCA Data Input' tab and 'PCA Repairs-CapItems Data Input' tab; </t>
    </r>
    <r>
      <rPr>
        <b/>
        <sz val="11"/>
        <rFont val="Source Sans Pro"/>
        <family val="2"/>
      </rPr>
      <t>do not alter its contents.</t>
    </r>
  </si>
  <si>
    <t>AK - Alaska</t>
  </si>
  <si>
    <t>AL - Alabama</t>
  </si>
  <si>
    <t>AR - Arkansas</t>
  </si>
  <si>
    <t>AZ - Arizona</t>
  </si>
  <si>
    <t>CA - California</t>
  </si>
  <si>
    <t>CO - Colorado</t>
  </si>
  <si>
    <t>CT - Connecticut</t>
  </si>
  <si>
    <t>DC - District of Columbia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</si>
  <si>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</si>
  <si>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</si>
  <si>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</si>
  <si>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</si>
  <si>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</si>
  <si>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</si>
  <si>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</si>
  <si>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</si>
  <si>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</si>
  <si>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</si>
  <si>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</si>
  <si>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MA - Massachusetts</t>
  </si>
  <si>
    <t>MD - Maryland</t>
  </si>
  <si>
    <t>ME - Maine</t>
  </si>
  <si>
    <t>MI - Michigan</t>
  </si>
  <si>
    <t>MN - Minnesota</t>
  </si>
  <si>
    <t>MO - Missouri</t>
  </si>
  <si>
    <t>MS - Mississippi</t>
  </si>
  <si>
    <t>MT - Montana</t>
  </si>
  <si>
    <t>NC - North Carolina</t>
  </si>
  <si>
    <t>ND - North Dakota</t>
  </si>
  <si>
    <t>NE - Nebraska</t>
  </si>
  <si>
    <t>NH - New Hampshire</t>
  </si>
  <si>
    <t>NJ - New Jersey</t>
  </si>
  <si>
    <t>NM - New Mexico</t>
  </si>
  <si>
    <t>NV - Nevada</t>
  </si>
  <si>
    <t>NY - New York</t>
  </si>
  <si>
    <t>OH - Ohio</t>
  </si>
  <si>
    <t>OK - Oklahoma</t>
  </si>
  <si>
    <t>OR - Oregon</t>
  </si>
  <si>
    <t>PA - Pennsylvania</t>
  </si>
  <si>
    <t>PR - Puerto Rico</t>
  </si>
  <si>
    <t>RI - Rhode Island</t>
  </si>
  <si>
    <t>SC - South Carolina</t>
  </si>
  <si>
    <t>SD - South Dakota</t>
  </si>
  <si>
    <t>TN - Tennessee</t>
  </si>
  <si>
    <t>TX - Texas</t>
  </si>
  <si>
    <t>UT - Utah</t>
  </si>
  <si>
    <t>VA - Virginia</t>
  </si>
  <si>
    <t>VT - Vermont</t>
  </si>
  <si>
    <t>WA - Washington</t>
  </si>
  <si>
    <t>WI - Wisconsin</t>
  </si>
  <si>
    <t>WV - West Virginia</t>
  </si>
  <si>
    <t>WY - Wyoming</t>
  </si>
  <si>
    <t>Required: a series of numeric digits only</t>
  </si>
  <si>
    <t>Required: Integer, between 1 and 99</t>
  </si>
  <si>
    <t>Required: Integer, between 0 and 999</t>
  </si>
  <si>
    <t>Required: Integer, between 1 and 99999</t>
  </si>
  <si>
    <t>Optional: Integer, between 0 and 99999</t>
  </si>
  <si>
    <t>Required: Integer, between 1 and 5</t>
  </si>
  <si>
    <t>Required: Integer, between 0 and 9999</t>
  </si>
  <si>
    <t>Required: Decimal, between 100.00 to 9,999,999.99</t>
  </si>
  <si>
    <t>Required: Text, drop-down menu selection</t>
  </si>
  <si>
    <t>To be provided by the Lender</t>
  </si>
  <si>
    <t>Optional: Text, drop-down menu selection</t>
  </si>
  <si>
    <t>O</t>
  </si>
  <si>
    <t>Precast Concrete</t>
  </si>
  <si>
    <t>Brick Veneer</t>
  </si>
  <si>
    <t>Metal Sheathing</t>
  </si>
  <si>
    <t>Wood Siding</t>
  </si>
  <si>
    <t>Exterior Insulation and Finish System -EIFS</t>
  </si>
  <si>
    <t>Glazing - Impact Rated</t>
  </si>
  <si>
    <t>Glazing - Not Impact Rated</t>
  </si>
  <si>
    <t>Vinyl Siding</t>
  </si>
  <si>
    <t>Vinyl Siding  - terminating at least 12"" above ground</t>
  </si>
  <si>
    <t>Stucco</t>
  </si>
  <si>
    <t>Fiber Cement Planks or Tiles</t>
  </si>
  <si>
    <t>Wood Siding - terminating at least 12"" above ground and/or with fire retarding treatment</t>
  </si>
  <si>
    <t>PropertyUnderwritingCladdingType</t>
  </si>
  <si>
    <t xml:space="preserve">Flat - parapets </t>
  </si>
  <si>
    <t xml:space="preserve">Flat - no parapets </t>
  </si>
  <si>
    <t>Hip</t>
  </si>
  <si>
    <t>Gable</t>
  </si>
  <si>
    <t>Braced Gable</t>
  </si>
  <si>
    <t>PropertyUnderwritingRoofGeometryType</t>
  </si>
  <si>
    <t>Unknown</t>
  </si>
  <si>
    <t>YesNoUnknown</t>
  </si>
  <si>
    <t>Sump Pump</t>
  </si>
  <si>
    <t>Rain Catchment</t>
  </si>
  <si>
    <t>French Drains</t>
  </si>
  <si>
    <t>PropertyUnderwritingStormDrainageSystemType</t>
  </si>
  <si>
    <t>None</t>
  </si>
  <si>
    <t>Toe nailing / No anchorage</t>
  </si>
  <si>
    <t>Clips</t>
  </si>
  <si>
    <t>Single wraps</t>
  </si>
  <si>
    <t>Double wraps</t>
  </si>
  <si>
    <t>Structural</t>
  </si>
  <si>
    <t>PropertyUnderwritingRoofAnchorType</t>
  </si>
  <si>
    <t>PropertyUnderwritingPatioDeckType</t>
  </si>
  <si>
    <t>Regular (square, rectangular, circular)</t>
  </si>
  <si>
    <t>Irregular (L-shaped, T-shaped, U-shaped)</t>
  </si>
  <si>
    <t>PropertyUnderwritingSitePlanGeometryType</t>
  </si>
  <si>
    <t>Wet</t>
  </si>
  <si>
    <t>Dry</t>
  </si>
  <si>
    <t>District Cooling</t>
  </si>
  <si>
    <t>District Hot Water</t>
  </si>
  <si>
    <t>District Steam</t>
  </si>
  <si>
    <t>Electricity</t>
  </si>
  <si>
    <t>Fuel Oil #2</t>
  </si>
  <si>
    <t>Fuel Oil #4</t>
  </si>
  <si>
    <t>Fuel Oil #6</t>
  </si>
  <si>
    <t>Natural Gas</t>
  </si>
  <si>
    <t>Propane</t>
  </si>
  <si>
    <t>FuelType</t>
  </si>
  <si>
    <t>Owner</t>
  </si>
  <si>
    <t>Tenant</t>
  </si>
  <si>
    <t>Mixed</t>
  </si>
  <si>
    <t>ResponsiblePartyType</t>
  </si>
  <si>
    <t>Basement</t>
  </si>
  <si>
    <t>Block Pier</t>
  </si>
  <si>
    <t>Concrete Runner</t>
  </si>
  <si>
    <t>Concrete Slab</t>
  </si>
  <si>
    <t>Crawl Space</t>
  </si>
  <si>
    <t>Partial Basement</t>
  </si>
  <si>
    <t>Poured Concrete</t>
  </si>
  <si>
    <t>PropertyUnderwritingFoundationType</t>
  </si>
  <si>
    <t>Climate Risk Details</t>
  </si>
  <si>
    <t>Cladding Type</t>
  </si>
  <si>
    <t>Storm Drainage System Type</t>
  </si>
  <si>
    <t>Roof Anchor Type</t>
  </si>
  <si>
    <t>Heating Fuel Type</t>
  </si>
  <si>
    <t>Hot Water Fuel Type</t>
  </si>
  <si>
    <t>Heating Fuel Responsible Party</t>
  </si>
  <si>
    <t>Hot Water Fuel Responsible Party</t>
  </si>
  <si>
    <t>Conditionally Required: Text, Drop-down menu selection</t>
  </si>
  <si>
    <t>Required: Integer, between 0 and 99</t>
  </si>
  <si>
    <t>Conditionally Required (when above drop-down value is 'Other'): Text, maximum length 100 characters</t>
  </si>
  <si>
    <t>Conditionally Required (when above drop-down value is 'Other'): Text, maximum length 255 characters</t>
  </si>
  <si>
    <t>Optional: Recommended, a series of numeric digits possibly containing a hyphen (-)</t>
  </si>
  <si>
    <t>Fannie Mae Third-Party Report Standards - Property Condition Assessment Data Supplement v2.3.7 - Read Me First</t>
  </si>
  <si>
    <t>PropertyUnderwritingWildfireResistantRoofVentsType</t>
  </si>
  <si>
    <t>All or partial wooden structure</t>
  </si>
  <si>
    <t>Non-wooden structure</t>
  </si>
  <si>
    <t>Site Plan Geometry Type</t>
  </si>
  <si>
    <t>Fannie Mae Third-Party Report Standards - Property Condition Assessment Data Supplement v2.3.7 - PCA Data Input</t>
  </si>
  <si>
    <t>Fannie Mae Third-Party Report Standards - Property Condition Assessment Data Supplement v2.3.7 - Data View</t>
  </si>
  <si>
    <t>Fannie Mae Third-Party Report Standards - Property Condition Assessment Data Supplement v2.3.7 - Immediate Repairs and Replacement of Capital Items</t>
  </si>
  <si>
    <t>First Floor Height Type</t>
  </si>
  <si>
    <t>PropertyUnderwritingFirstFloorHeightType</t>
  </si>
  <si>
    <t>Less than 12 feet</t>
  </si>
  <si>
    <t>PropertyUnderwritingFireServiceAccessibilityType</t>
  </si>
  <si>
    <t>Less than 20 minutes</t>
  </si>
  <si>
    <t>Between 20 and 40 minutes</t>
  </si>
  <si>
    <t>Greater than 40 minutes</t>
  </si>
  <si>
    <t>Roof Geometry Type</t>
  </si>
  <si>
    <t>Patio Deck Type</t>
  </si>
  <si>
    <t>Greater than or equal to 12 feet</t>
  </si>
  <si>
    <t>CPC Mortgage Company</t>
  </si>
  <si>
    <t>Massachusetts Housing Partnership</t>
  </si>
  <si>
    <t>Merchants Capital Corporation</t>
  </si>
  <si>
    <t>National Cooperative Bank, NA</t>
  </si>
  <si>
    <t>The Community Development Trust, Inc.</t>
  </si>
  <si>
    <t>Cladding Type Other Description</t>
  </si>
  <si>
    <t>Roof Geometry Type Other Description</t>
  </si>
  <si>
    <t>Storm Drainage System Type Other Description</t>
  </si>
  <si>
    <t>Sprinkler System Type</t>
  </si>
  <si>
    <t>Wet and Dry</t>
  </si>
  <si>
    <t>PropertyUnderwritingSprinklerSystemType</t>
  </si>
  <si>
    <t>Fire Service Response Type</t>
  </si>
  <si>
    <t>Heating Fuel Type Other Description</t>
  </si>
  <si>
    <t>Hot Water Fuel Type Other Description</t>
  </si>
  <si>
    <t>Climate Hazard Comment</t>
  </si>
  <si>
    <t>Optional: Text, maximum length 500 characters</t>
  </si>
  <si>
    <t>Plumbing Insulation Type</t>
  </si>
  <si>
    <t>Roof Ventilation Indicator</t>
  </si>
  <si>
    <t>Equipment Earthquake Bracing Indicator</t>
  </si>
  <si>
    <t>Opening Heat Resistance Type</t>
  </si>
  <si>
    <t>Ground Level Equipment Indicator</t>
  </si>
  <si>
    <t>Wildfire Resistant Roof Vents Type</t>
  </si>
  <si>
    <t>Observed Structural Distress Indicator</t>
  </si>
  <si>
    <t>Retention / Detention Ponds</t>
  </si>
  <si>
    <t>Lowest Floor Level Occupied</t>
  </si>
  <si>
    <t>Interior Sprinkler System Present Indicator</t>
  </si>
  <si>
    <t>Ember Accumulators Present Indicator</t>
  </si>
  <si>
    <t>Ice Dam Protection Type</t>
  </si>
  <si>
    <t>Snow Guards Type</t>
  </si>
  <si>
    <t>Building Retrofitted for Flood Resiliency Type</t>
  </si>
  <si>
    <t>Roof Equipment Hurricane Bracing Type</t>
  </si>
  <si>
    <t>Foundation Type</t>
  </si>
  <si>
    <t>Tree Hazard Indicator</t>
  </si>
  <si>
    <t>Seismic Risk Assessment Required Indicator</t>
  </si>
  <si>
    <t>© 2024 Fannie Mae. Trademarks of Fannie Mae.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</si>
</sst>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.00"/>
    <numFmt numFmtId="165" formatCode="mm/dd/yyyy;@"/>
    <numFmt numFmtId="166" formatCode="00###"/>
  </numFmts>
  <fonts count="20" x14ac:knownFonts="1">
    <font>
      <sz val="11"/>
      <color theme="1"/>
      <name val="Calibri"/>
      <family val="2"/>
      <scheme val="minor"/>
    </font>
    <font>
      <sz val="16"/>
      <name val="Source Sans Pro"/>
      <family val="2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2"/>
      <color rgb="FF002060"/>
      <name val="Source Sans Pro"/>
      <family val="2"/>
    </font>
    <font>
      <b/>
      <sz val="11"/>
      <color rgb="FFFF0000"/>
      <name val="Source Sans Pro"/>
      <family val="2"/>
    </font>
    <font>
      <sz val="11"/>
      <name val="Source Sans Pro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Source Sans Pro"/>
      <family val="2"/>
    </font>
    <font>
      <sz val="11"/>
      <color theme="1"/>
      <name val="Segoe UI Symbo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Source Sans Pro"/>
      <family val="2"/>
    </font>
    <font>
      <sz val="13"/>
      <name val="Source Sans Pro"/>
      <family val="2"/>
    </font>
    <font>
      <sz val="13"/>
      <color theme="1"/>
      <name val="Source Sans Pro"/>
      <family val="2"/>
    </font>
    <font>
      <u/>
      <sz val="11"/>
      <color theme="1"/>
      <name val="Calibri"/>
      <family val="2"/>
      <scheme val="minor"/>
    </font>
    <font>
      <sz val="11"/>
      <color theme="0"/>
      <name val="Source Sans Pro"/>
      <family val="2"/>
    </font>
    <font>
      <b/>
      <sz val="11"/>
      <color theme="0"/>
      <name val="Source Sans Pro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DEBE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B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 style="medium">
        <color indexed="64"/>
      </right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indexed="64"/>
      </bottom>
      <diagonal/>
    </border>
    <border>
      <left style="medium">
        <color theme="2"/>
      </left>
      <right style="medium">
        <color indexed="64"/>
      </right>
      <top style="medium">
        <color theme="2"/>
      </top>
      <bottom style="medium">
        <color indexed="64"/>
      </bottom>
      <diagonal/>
    </border>
    <border>
      <left style="medium">
        <color auto="1"/>
      </left>
      <right style="medium">
        <color theme="2"/>
      </right>
      <top style="medium">
        <color auto="1"/>
      </top>
      <bottom style="medium">
        <color theme="2"/>
      </bottom>
      <diagonal/>
    </border>
    <border>
      <left style="medium">
        <color theme="2"/>
      </left>
      <right style="medium">
        <color auto="1"/>
      </right>
      <top style="medium">
        <color auto="1"/>
      </top>
      <bottom style="medium">
        <color theme="2"/>
      </bottom>
      <diagonal/>
    </border>
    <border>
      <left style="medium">
        <color auto="1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auto="1"/>
      </right>
      <top style="medium">
        <color theme="2"/>
      </top>
      <bottom style="medium">
        <color theme="2"/>
      </bottom>
      <diagonal/>
    </border>
    <border>
      <left style="medium">
        <color auto="1"/>
      </left>
      <right style="medium">
        <color theme="2"/>
      </right>
      <top style="medium">
        <color theme="2"/>
      </top>
      <bottom style="medium">
        <color auto="1"/>
      </bottom>
      <diagonal/>
    </border>
    <border>
      <left style="medium">
        <color indexed="64"/>
      </left>
      <right style="medium">
        <color theme="2"/>
      </right>
      <top style="medium">
        <color indexed="64"/>
      </top>
      <bottom style="medium">
        <color indexed="64"/>
      </bottom>
      <diagonal/>
    </border>
    <border>
      <left style="medium">
        <color theme="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/>
      </left>
      <right style="medium">
        <color theme="2"/>
      </right>
      <top style="medium">
        <color auto="1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auto="1"/>
      </left>
      <right style="medium">
        <color theme="2"/>
      </right>
      <top/>
      <bottom style="medium">
        <color theme="2"/>
      </bottom>
      <diagonal/>
    </border>
    <border>
      <left/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auto="1"/>
      </top>
      <bottom style="medium">
        <color auto="1"/>
      </bottom>
      <diagonal/>
    </border>
    <border>
      <left/>
      <right style="medium">
        <color theme="2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2"/>
      </right>
      <top/>
      <bottom style="medium">
        <color auto="1"/>
      </bottom>
      <diagonal/>
    </border>
    <border>
      <left style="medium">
        <color theme="2"/>
      </left>
      <right style="medium">
        <color theme="2"/>
      </right>
      <top/>
      <bottom style="medium">
        <color indexed="64"/>
      </bottom>
      <diagonal/>
    </border>
    <border>
      <left/>
      <right style="medium">
        <color theme="2"/>
      </right>
      <top style="medium">
        <color auto="1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theme="2"/>
      </bottom>
      <diagonal/>
    </border>
    <border>
      <left/>
      <right/>
      <top style="medium">
        <color indexed="64"/>
      </top>
      <bottom style="medium">
        <color theme="2"/>
      </bottom>
      <diagonal/>
    </border>
    <border>
      <left style="medium">
        <color indexed="64"/>
      </left>
      <right/>
      <top style="medium">
        <color theme="2"/>
      </top>
      <bottom style="medium">
        <color indexed="64"/>
      </bottom>
      <diagonal/>
    </border>
    <border>
      <left/>
      <right/>
      <top style="medium">
        <color theme="2"/>
      </top>
      <bottom style="medium">
        <color indexed="64"/>
      </bottom>
      <diagonal/>
    </border>
    <border>
      <left style="medium">
        <color theme="2"/>
      </left>
      <right/>
      <top style="medium">
        <color indexed="64"/>
      </top>
      <bottom style="medium">
        <color indexed="64"/>
      </bottom>
      <diagonal/>
    </border>
    <border>
      <left style="medium">
        <color theme="2"/>
      </left>
      <right/>
      <top/>
      <bottom style="medium">
        <color indexed="64"/>
      </bottom>
      <diagonal/>
    </border>
    <border>
      <left style="medium">
        <color theme="2"/>
      </left>
      <right/>
      <top/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indexed="64"/>
      </bottom>
      <diagonal/>
    </border>
    <border>
      <left style="medium">
        <color theme="2"/>
      </left>
      <right/>
      <top style="medium">
        <color auto="1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auto="1"/>
      </top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2"/>
      </left>
      <right style="medium">
        <color theme="1"/>
      </right>
      <top style="medium">
        <color auto="1"/>
      </top>
      <bottom style="medium">
        <color theme="2"/>
      </bottom>
      <diagonal/>
    </border>
    <border>
      <left/>
      <right style="medium">
        <color theme="1"/>
      </right>
      <top style="medium">
        <color theme="2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2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auto="1"/>
      </left>
      <right style="medium">
        <color theme="2"/>
      </right>
      <top style="medium">
        <color indexed="64"/>
      </top>
      <bottom/>
      <diagonal/>
    </border>
    <border>
      <left/>
      <right style="medium">
        <color theme="2"/>
      </right>
      <top/>
      <bottom style="medium">
        <color auto="1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1"/>
      </bottom>
      <diagonal/>
    </border>
    <border>
      <left style="medium">
        <color theme="2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/>
      </left>
      <right style="medium">
        <color auto="1"/>
      </right>
      <top style="medium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theme="2"/>
      </bottom>
      <diagonal/>
    </border>
    <border>
      <left style="medium">
        <color auto="1"/>
      </left>
      <right style="medium">
        <color indexed="64"/>
      </right>
      <top style="medium">
        <color theme="2"/>
      </top>
      <bottom style="medium">
        <color theme="2"/>
      </bottom>
      <diagonal/>
    </border>
    <border>
      <left style="medium">
        <color auto="1"/>
      </left>
      <right style="medium">
        <color indexed="64"/>
      </right>
      <top style="medium">
        <color theme="2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theme="2"/>
      </bottom>
      <diagonal/>
    </border>
    <border>
      <left/>
      <right style="medium">
        <color auto="1"/>
      </right>
      <top style="medium">
        <color theme="2"/>
      </top>
      <bottom style="medium">
        <color auto="1"/>
      </bottom>
      <diagonal/>
    </border>
    <border>
      <left style="medium">
        <color auto="1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indexed="64"/>
      </right>
      <top/>
      <bottom style="medium">
        <color indexed="64"/>
      </bottom>
      <diagonal/>
    </border>
    <border>
      <left style="medium">
        <color theme="2"/>
      </left>
      <right/>
      <top style="medium">
        <color auto="1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43">
    <xf numFmtId="0" fontId="0" fillId="0" borderId="0" xfId="0"/>
    <xf numFmtId="0" fontId="7" fillId="0" borderId="0" xfId="0" applyFont="1"/>
    <xf numFmtId="0" fontId="0" fillId="4" borderId="50" xfId="0" applyFill="1" applyBorder="1"/>
    <xf numFmtId="0" fontId="0" fillId="0" borderId="50" xfId="0" applyBorder="1"/>
    <xf numFmtId="0" fontId="0" fillId="3" borderId="50" xfId="0" applyFill="1" applyBorder="1"/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vertical="top" wrapText="1"/>
      <protection locked="0"/>
    </xf>
    <xf numFmtId="0" fontId="2" fillId="3" borderId="23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31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49" fontId="2" fillId="3" borderId="3" xfId="0" applyNumberFormat="1" applyFont="1" applyFill="1" applyBorder="1" applyProtection="1">
      <protection locked="0"/>
    </xf>
    <xf numFmtId="0" fontId="6" fillId="3" borderId="16" xfId="0" applyFont="1" applyFill="1" applyBorder="1" applyAlignment="1" applyProtection="1">
      <alignment vertical="top" wrapText="1"/>
      <protection locked="0"/>
    </xf>
    <xf numFmtId="0" fontId="6" fillId="3" borderId="15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49" fontId="2" fillId="3" borderId="15" xfId="0" applyNumberFormat="1" applyFont="1" applyFill="1" applyBorder="1" applyProtection="1">
      <protection locked="0"/>
    </xf>
    <xf numFmtId="0" fontId="6" fillId="3" borderId="11" xfId="0" applyFont="1" applyFill="1" applyBorder="1" applyAlignment="1" applyProtection="1">
      <alignment vertical="top" wrapText="1"/>
      <protection locked="0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47" xfId="0" applyFont="1" applyFill="1" applyBorder="1" applyProtection="1">
      <protection locked="0"/>
    </xf>
    <xf numFmtId="49" fontId="2" fillId="3" borderId="5" xfId="0" applyNumberFormat="1" applyFont="1" applyFill="1" applyBorder="1" applyProtection="1">
      <protection locked="0"/>
    </xf>
    <xf numFmtId="39" fontId="2" fillId="3" borderId="31" xfId="0" applyNumberFormat="1" applyFont="1" applyFill="1" applyBorder="1" applyProtection="1">
      <protection locked="0"/>
    </xf>
    <xf numFmtId="39" fontId="2" fillId="3" borderId="5" xfId="0" applyNumberFormat="1" applyFont="1" applyFill="1" applyBorder="1" applyProtection="1">
      <protection locked="0"/>
    </xf>
    <xf numFmtId="39" fontId="2" fillId="3" borderId="33" xfId="0" applyNumberFormat="1" applyFont="1" applyFill="1" applyBorder="1" applyProtection="1">
      <protection locked="0"/>
    </xf>
    <xf numFmtId="39" fontId="2" fillId="3" borderId="3" xfId="0" applyNumberFormat="1" applyFont="1" applyFill="1" applyBorder="1" applyProtection="1">
      <protection locked="0"/>
    </xf>
    <xf numFmtId="0" fontId="2" fillId="0" borderId="0" xfId="0" applyFont="1"/>
    <xf numFmtId="0" fontId="13" fillId="0" borderId="1" xfId="0" applyFont="1" applyBorder="1" applyAlignment="1">
      <alignment vertical="top" wrapText="1"/>
    </xf>
    <xf numFmtId="0" fontId="3" fillId="2" borderId="18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2" borderId="45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0" borderId="0" xfId="0" applyFont="1"/>
    <xf numFmtId="0" fontId="2" fillId="2" borderId="7" xfId="0" applyFont="1" applyFill="1" applyBorder="1"/>
    <xf numFmtId="0" fontId="2" fillId="2" borderId="14" xfId="0" applyFont="1" applyFill="1" applyBorder="1"/>
    <xf numFmtId="0" fontId="3" fillId="2" borderId="8" xfId="0" applyFont="1" applyFill="1" applyBorder="1" applyAlignment="1">
      <alignment horizontal="right" vertical="top"/>
    </xf>
    <xf numFmtId="0" fontId="2" fillId="2" borderId="11" xfId="0" applyFont="1" applyFill="1" applyBorder="1"/>
    <xf numFmtId="0" fontId="2" fillId="2" borderId="5" xfId="0" applyFont="1" applyFill="1" applyBorder="1"/>
    <xf numFmtId="0" fontId="3" fillId="2" borderId="6" xfId="0" applyFont="1" applyFill="1" applyBorder="1" applyAlignment="1">
      <alignment horizontal="right" vertical="top"/>
    </xf>
    <xf numFmtId="39" fontId="9" fillId="2" borderId="17" xfId="0" applyNumberFormat="1" applyFont="1" applyFill="1" applyBorder="1" applyAlignment="1">
      <alignment vertical="top"/>
    </xf>
    <xf numFmtId="39" fontId="9" fillId="2" borderId="3" xfId="0" applyNumberFormat="1" applyFont="1" applyFill="1" applyBorder="1" applyAlignment="1">
      <alignment vertical="top"/>
    </xf>
    <xf numFmtId="39" fontId="9" fillId="2" borderId="4" xfId="0" applyNumberFormat="1" applyFont="1" applyFill="1" applyBorder="1" applyAlignment="1">
      <alignment vertical="top"/>
    </xf>
    <xf numFmtId="39" fontId="3" fillId="2" borderId="24" xfId="0" applyNumberFormat="1" applyFont="1" applyFill="1" applyBorder="1" applyAlignment="1">
      <alignment vertical="top"/>
    </xf>
    <xf numFmtId="39" fontId="3" fillId="2" borderId="5" xfId="0" applyNumberFormat="1" applyFont="1" applyFill="1" applyBorder="1" applyAlignment="1">
      <alignment vertical="top"/>
    </xf>
    <xf numFmtId="39" fontId="3" fillId="2" borderId="6" xfId="0" applyNumberFormat="1" applyFont="1" applyFill="1" applyBorder="1" applyAlignment="1">
      <alignment vertical="top"/>
    </xf>
    <xf numFmtId="39" fontId="3" fillId="5" borderId="56" xfId="0" applyNumberFormat="1" applyFont="1" applyFill="1" applyBorder="1"/>
    <xf numFmtId="39" fontId="3" fillId="5" borderId="57" xfId="0" applyNumberFormat="1" applyFont="1" applyFill="1" applyBorder="1"/>
    <xf numFmtId="39" fontId="3" fillId="5" borderId="58" xfId="0" applyNumberFormat="1" applyFont="1" applyFill="1" applyBorder="1"/>
    <xf numFmtId="0" fontId="0" fillId="0" borderId="0" xfId="0" applyProtection="1">
      <protection hidden="1"/>
    </xf>
    <xf numFmtId="49" fontId="0" fillId="0" borderId="21" xfId="0" applyNumberFormat="1" applyBorder="1" applyProtection="1">
      <protection hidden="1"/>
    </xf>
    <xf numFmtId="0" fontId="0" fillId="0" borderId="22" xfId="0" applyBorder="1" applyProtection="1">
      <protection hidden="1"/>
    </xf>
    <xf numFmtId="49" fontId="0" fillId="0" borderId="22" xfId="0" applyNumberFormat="1" applyBorder="1" applyProtection="1">
      <protection hidden="1"/>
    </xf>
    <xf numFmtId="1" fontId="0" fillId="0" borderId="22" xfId="0" applyNumberFormat="1" applyBorder="1" applyProtection="1">
      <protection hidden="1"/>
    </xf>
    <xf numFmtId="2" fontId="0" fillId="0" borderId="22" xfId="0" applyNumberFormat="1" applyBorder="1" applyProtection="1">
      <protection hidden="1"/>
    </xf>
    <xf numFmtId="4" fontId="0" fillId="0" borderId="22" xfId="0" applyNumberFormat="1" applyBorder="1" applyProtection="1">
      <protection hidden="1"/>
    </xf>
    <xf numFmtId="4" fontId="12" fillId="0" borderId="30" xfId="0" applyNumberFormat="1" applyFont="1" applyBorder="1" applyProtection="1">
      <protection hidden="1"/>
    </xf>
    <xf numFmtId="0" fontId="0" fillId="0" borderId="18" xfId="0" applyBorder="1" applyProtection="1">
      <protection hidden="1"/>
    </xf>
    <xf numFmtId="49" fontId="0" fillId="0" borderId="16" xfId="0" applyNumberFormat="1" applyBorder="1" applyProtection="1">
      <protection hidden="1"/>
    </xf>
    <xf numFmtId="49" fontId="0" fillId="0" borderId="3" xfId="0" applyNumberFormat="1" applyBorder="1" applyProtection="1">
      <protection hidden="1"/>
    </xf>
    <xf numFmtId="164" fontId="0" fillId="0" borderId="3" xfId="0" applyNumberFormat="1" applyBorder="1" applyProtection="1">
      <protection hidden="1"/>
    </xf>
    <xf numFmtId="164" fontId="0" fillId="0" borderId="31" xfId="0" applyNumberFormat="1" applyBorder="1" applyProtection="1">
      <protection hidden="1"/>
    </xf>
    <xf numFmtId="49" fontId="0" fillId="0" borderId="14" xfId="0" applyNumberFormat="1" applyBorder="1" applyProtection="1">
      <protection hidden="1"/>
    </xf>
    <xf numFmtId="49" fontId="0" fillId="0" borderId="9" xfId="0" applyNumberFormat="1" applyBorder="1" applyProtection="1">
      <protection hidden="1"/>
    </xf>
    <xf numFmtId="49" fontId="0" fillId="0" borderId="15" xfId="0" applyNumberFormat="1" applyBorder="1" applyProtection="1">
      <protection hidden="1"/>
    </xf>
    <xf numFmtId="164" fontId="0" fillId="0" borderId="15" xfId="0" applyNumberFormat="1" applyBorder="1" applyProtection="1">
      <protection hidden="1"/>
    </xf>
    <xf numFmtId="164" fontId="0" fillId="0" borderId="32" xfId="0" applyNumberFormat="1" applyBorder="1" applyProtection="1">
      <protection hidden="1"/>
    </xf>
    <xf numFmtId="49" fontId="0" fillId="0" borderId="32" xfId="0" applyNumberFormat="1" applyBorder="1" applyProtection="1">
      <protection hidden="1"/>
    </xf>
    <xf numFmtId="49" fontId="0" fillId="0" borderId="36" xfId="0" applyNumberFormat="1" applyBorder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5" xfId="0" applyNumberFormat="1" applyBorder="1" applyProtection="1">
      <protection hidden="1"/>
    </xf>
    <xf numFmtId="164" fontId="0" fillId="0" borderId="5" xfId="0" applyNumberFormat="1" applyBorder="1" applyProtection="1">
      <protection hidden="1"/>
    </xf>
    <xf numFmtId="164" fontId="0" fillId="0" borderId="33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164" fontId="0" fillId="0" borderId="34" xfId="0" applyNumberFormat="1" applyBorder="1" applyProtection="1">
      <protection hidden="1"/>
    </xf>
    <xf numFmtId="0" fontId="2" fillId="6" borderId="0" xfId="0" applyFont="1" applyFill="1"/>
    <xf numFmtId="0" fontId="1" fillId="6" borderId="0" xfId="0" applyFont="1" applyFill="1" applyAlignment="1">
      <alignment vertical="top"/>
    </xf>
    <xf numFmtId="0" fontId="6" fillId="6" borderId="0" xfId="0" applyFont="1" applyFill="1" applyAlignment="1">
      <alignment vertical="top"/>
    </xf>
    <xf numFmtId="0" fontId="7" fillId="6" borderId="0" xfId="0" applyFont="1" applyFill="1"/>
    <xf numFmtId="0" fontId="8" fillId="6" borderId="0" xfId="0" applyFont="1" applyFill="1" applyAlignment="1">
      <alignment vertical="top"/>
    </xf>
    <xf numFmtId="0" fontId="3" fillId="6" borderId="0" xfId="0" applyFont="1" applyFill="1" applyAlignment="1">
      <alignment horizontal="center" vertical="top"/>
    </xf>
    <xf numFmtId="0" fontId="2" fillId="6" borderId="0" xfId="0" applyFont="1" applyFill="1" applyAlignment="1">
      <alignment horizontal="center" vertical="top"/>
    </xf>
    <xf numFmtId="0" fontId="9" fillId="6" borderId="0" xfId="0" applyFont="1" applyFill="1" applyAlignment="1">
      <alignment horizontal="left" vertical="top" wrapText="1"/>
    </xf>
    <xf numFmtId="0" fontId="7" fillId="6" borderId="0" xfId="0" applyFont="1" applyFill="1" applyAlignment="1">
      <alignment vertical="top" wrapText="1"/>
    </xf>
    <xf numFmtId="0" fontId="10" fillId="6" borderId="0" xfId="0" applyFont="1" applyFill="1" applyAlignment="1">
      <alignment horizontal="center" vertical="top" wrapText="1"/>
    </xf>
    <xf numFmtId="0" fontId="2" fillId="6" borderId="0" xfId="0" applyFont="1" applyFill="1" applyAlignment="1">
      <alignment horizontal="left" vertical="top" wrapText="1"/>
    </xf>
    <xf numFmtId="0" fontId="7" fillId="6" borderId="0" xfId="0" applyFont="1" applyFill="1" applyAlignment="1">
      <alignment vertical="top"/>
    </xf>
    <xf numFmtId="0" fontId="3" fillId="6" borderId="0" xfId="0" applyFont="1" applyFill="1" applyAlignment="1">
      <alignment vertical="top" wrapText="1"/>
    </xf>
    <xf numFmtId="0" fontId="3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vertical="top" wrapText="1"/>
    </xf>
    <xf numFmtId="0" fontId="7" fillId="6" borderId="0" xfId="0" applyFont="1" applyFill="1" applyAlignment="1">
      <alignment horizontal="left" vertical="top" wrapText="1"/>
    </xf>
    <xf numFmtId="49" fontId="2" fillId="6" borderId="10" xfId="0" applyNumberFormat="1" applyFont="1" applyFill="1" applyBorder="1" applyAlignment="1" applyProtection="1">
      <alignment horizontal="left" vertical="top" wrapText="1"/>
      <protection locked="0"/>
    </xf>
    <xf numFmtId="49" fontId="2" fillId="6" borderId="52" xfId="0" applyNumberFormat="1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vertical="top"/>
      <protection locked="0"/>
    </xf>
    <xf numFmtId="0" fontId="2" fillId="6" borderId="6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Alignment="1">
      <alignment horizontal="left" vertical="top"/>
    </xf>
    <xf numFmtId="0" fontId="7" fillId="6" borderId="0" xfId="0" applyFont="1" applyFill="1" applyAlignment="1">
      <alignment horizontal="right" vertical="top"/>
    </xf>
    <xf numFmtId="49" fontId="2" fillId="6" borderId="6" xfId="0" applyNumberFormat="1" applyFont="1" applyFill="1" applyBorder="1" applyAlignment="1" applyProtection="1">
      <alignment horizontal="left" vertical="top"/>
      <protection locked="0"/>
    </xf>
    <xf numFmtId="0" fontId="9" fillId="7" borderId="12" xfId="0" applyFont="1" applyFill="1" applyBorder="1" applyAlignment="1">
      <alignment vertical="top" wrapText="1"/>
    </xf>
    <xf numFmtId="0" fontId="9" fillId="7" borderId="13" xfId="0" applyFont="1" applyFill="1" applyBorder="1" applyAlignment="1">
      <alignment vertical="top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7" borderId="9" xfId="0" applyFont="1" applyFill="1" applyBorder="1" applyAlignment="1">
      <alignment vertical="top" wrapText="1"/>
    </xf>
    <xf numFmtId="0" fontId="2" fillId="7" borderId="11" xfId="0" applyFont="1" applyFill="1" applyBorder="1" applyAlignment="1">
      <alignment vertical="top" wrapText="1"/>
    </xf>
    <xf numFmtId="0" fontId="2" fillId="7" borderId="49" xfId="0" applyFont="1" applyFill="1" applyBorder="1" applyAlignment="1">
      <alignment vertical="top" wrapText="1"/>
    </xf>
    <xf numFmtId="0" fontId="2" fillId="7" borderId="9" xfId="0" applyFont="1" applyFill="1" applyBorder="1" applyAlignment="1">
      <alignment horizontal="left" vertical="top" wrapText="1"/>
    </xf>
    <xf numFmtId="0" fontId="2" fillId="7" borderId="27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13" xfId="0" applyFont="1" applyFill="1" applyBorder="1" applyAlignment="1">
      <alignment vertical="top"/>
    </xf>
    <xf numFmtId="0" fontId="2" fillId="7" borderId="9" xfId="0" applyFont="1" applyFill="1" applyBorder="1"/>
    <xf numFmtId="0" fontId="6" fillId="7" borderId="9" xfId="0" applyFont="1" applyFill="1" applyBorder="1" applyAlignment="1">
      <alignment horizontal="left" vertical="top" wrapText="1"/>
    </xf>
    <xf numFmtId="0" fontId="6" fillId="7" borderId="51" xfId="0" applyFont="1" applyFill="1" applyBorder="1" applyAlignment="1">
      <alignment vertical="top" wrapText="1"/>
    </xf>
    <xf numFmtId="49" fontId="6" fillId="7" borderId="51" xfId="0" applyNumberFormat="1" applyFont="1" applyFill="1" applyBorder="1" applyAlignment="1">
      <alignment vertical="top" wrapText="1"/>
    </xf>
    <xf numFmtId="39" fontId="2" fillId="7" borderId="51" xfId="2" applyNumberFormat="1" applyFont="1" applyFill="1" applyBorder="1" applyAlignment="1" applyProtection="1">
      <alignment vertical="top" wrapText="1"/>
    </xf>
    <xf numFmtId="0" fontId="2" fillId="6" borderId="0" xfId="0" applyFont="1" applyFill="1" applyAlignment="1">
      <alignment vertical="top"/>
    </xf>
    <xf numFmtId="0" fontId="3" fillId="6" borderId="0" xfId="0" applyFont="1" applyFill="1"/>
    <xf numFmtId="0" fontId="2" fillId="6" borderId="0" xfId="0" applyFont="1" applyFill="1" applyAlignment="1">
      <alignment wrapText="1"/>
    </xf>
    <xf numFmtId="10" fontId="0" fillId="6" borderId="20" xfId="1" applyNumberFormat="1" applyFont="1" applyFill="1" applyBorder="1" applyAlignment="1" applyProtection="1">
      <alignment vertical="top"/>
    </xf>
    <xf numFmtId="0" fontId="2" fillId="6" borderId="20" xfId="0" applyFont="1" applyFill="1" applyBorder="1" applyAlignment="1">
      <alignment vertical="top" wrapText="1"/>
    </xf>
    <xf numFmtId="0" fontId="2" fillId="6" borderId="20" xfId="0" applyFont="1" applyFill="1" applyBorder="1" applyAlignment="1">
      <alignment vertical="top"/>
    </xf>
    <xf numFmtId="0" fontId="5" fillId="6" borderId="0" xfId="0" applyFont="1" applyFill="1"/>
    <xf numFmtId="0" fontId="6" fillId="6" borderId="0" xfId="0" applyFont="1" applyFill="1"/>
    <xf numFmtId="0" fontId="0" fillId="6" borderId="0" xfId="0" applyFill="1" applyProtection="1">
      <protection hidden="1"/>
    </xf>
    <xf numFmtId="0" fontId="2" fillId="6" borderId="0" xfId="0" applyFont="1" applyFill="1" applyProtection="1">
      <protection hidden="1"/>
    </xf>
    <xf numFmtId="0" fontId="1" fillId="6" borderId="0" xfId="0" applyFont="1" applyFill="1" applyAlignment="1" applyProtection="1">
      <alignment vertical="top"/>
      <protection hidden="1"/>
    </xf>
    <xf numFmtId="0" fontId="0" fillId="6" borderId="0" xfId="0" applyFill="1" applyAlignment="1" applyProtection="1">
      <alignment wrapText="1"/>
      <protection hidden="1"/>
    </xf>
    <xf numFmtId="0" fontId="0" fillId="7" borderId="12" xfId="0" applyFill="1" applyBorder="1" applyAlignment="1" applyProtection="1">
      <alignment vertical="top" wrapText="1"/>
      <protection hidden="1"/>
    </xf>
    <xf numFmtId="0" fontId="0" fillId="7" borderId="18" xfId="0" applyFill="1" applyBorder="1" applyAlignment="1" applyProtection="1">
      <alignment vertical="top" wrapText="1"/>
      <protection hidden="1"/>
    </xf>
    <xf numFmtId="0" fontId="0" fillId="7" borderId="18" xfId="0" applyFill="1" applyBorder="1" applyAlignment="1" applyProtection="1">
      <alignment horizontal="left" vertical="top" wrapText="1"/>
      <protection hidden="1"/>
    </xf>
    <xf numFmtId="0" fontId="0" fillId="7" borderId="29" xfId="0" applyFill="1" applyBorder="1" applyAlignment="1" applyProtection="1">
      <alignment vertical="top" wrapText="1"/>
      <protection hidden="1"/>
    </xf>
    <xf numFmtId="0" fontId="0" fillId="7" borderId="35" xfId="0" applyFill="1" applyBorder="1" applyAlignment="1" applyProtection="1">
      <alignment vertical="top" wrapText="1"/>
      <protection hidden="1"/>
    </xf>
    <xf numFmtId="0" fontId="0" fillId="7" borderId="48" xfId="0" applyFill="1" applyBorder="1" applyAlignment="1" applyProtection="1">
      <alignment vertical="top" wrapText="1"/>
      <protection hidden="1"/>
    </xf>
    <xf numFmtId="0" fontId="0" fillId="7" borderId="12" xfId="0" applyFill="1" applyBorder="1" applyAlignment="1" applyProtection="1">
      <alignment horizontal="left" vertical="top" wrapText="1"/>
      <protection hidden="1"/>
    </xf>
    <xf numFmtId="0" fontId="0" fillId="7" borderId="29" xfId="0" applyFill="1" applyBorder="1" applyAlignment="1" applyProtection="1">
      <alignment horizontal="left" vertical="top" wrapText="1"/>
      <protection hidden="1"/>
    </xf>
    <xf numFmtId="0" fontId="0" fillId="7" borderId="37" xfId="0" applyFill="1" applyBorder="1" applyAlignment="1" applyProtection="1">
      <alignment horizontal="left" vertical="top" wrapText="1"/>
      <protection hidden="1"/>
    </xf>
    <xf numFmtId="0" fontId="0" fillId="7" borderId="25" xfId="0" applyFill="1" applyBorder="1" applyProtection="1">
      <protection hidden="1"/>
    </xf>
    <xf numFmtId="0" fontId="0" fillId="7" borderId="26" xfId="0" applyFill="1" applyBorder="1" applyProtection="1">
      <protection hidden="1"/>
    </xf>
    <xf numFmtId="0" fontId="0" fillId="7" borderId="27" xfId="0" applyFill="1" applyBorder="1" applyProtection="1">
      <protection hidden="1"/>
    </xf>
    <xf numFmtId="0" fontId="0" fillId="7" borderId="28" xfId="0" applyFill="1" applyBorder="1" applyProtection="1">
      <protection hidden="1"/>
    </xf>
    <xf numFmtId="0" fontId="0" fillId="7" borderId="45" xfId="0" applyFill="1" applyBorder="1" applyProtection="1">
      <protection hidden="1"/>
    </xf>
    <xf numFmtId="0" fontId="0" fillId="7" borderId="35" xfId="0" applyFill="1" applyBorder="1" applyProtection="1">
      <protection hidden="1"/>
    </xf>
    <xf numFmtId="0" fontId="0" fillId="7" borderId="40" xfId="0" applyFill="1" applyBorder="1" applyProtection="1">
      <protection hidden="1"/>
    </xf>
    <xf numFmtId="0" fontId="0" fillId="7" borderId="21" xfId="0" applyFill="1" applyBorder="1" applyProtection="1">
      <protection hidden="1"/>
    </xf>
    <xf numFmtId="0" fontId="0" fillId="7" borderId="46" xfId="0" applyFill="1" applyBorder="1" applyProtection="1">
      <protection hidden="1"/>
    </xf>
    <xf numFmtId="0" fontId="0" fillId="7" borderId="42" xfId="0" applyFill="1" applyBorder="1" applyProtection="1">
      <protection hidden="1"/>
    </xf>
    <xf numFmtId="164" fontId="0" fillId="0" borderId="23" xfId="0" applyNumberFormat="1" applyBorder="1" applyProtection="1">
      <protection hidden="1"/>
    </xf>
    <xf numFmtId="164" fontId="0" fillId="0" borderId="24" xfId="0" applyNumberFormat="1" applyBorder="1" applyProtection="1">
      <protection hidden="1"/>
    </xf>
    <xf numFmtId="0" fontId="0" fillId="7" borderId="59" xfId="0" applyFill="1" applyBorder="1" applyAlignment="1" applyProtection="1">
      <alignment horizontal="right"/>
      <protection hidden="1"/>
    </xf>
    <xf numFmtId="0" fontId="0" fillId="7" borderId="60" xfId="0" applyFill="1" applyBorder="1" applyAlignment="1" applyProtection="1">
      <alignment horizontal="right"/>
      <protection hidden="1"/>
    </xf>
    <xf numFmtId="0" fontId="3" fillId="2" borderId="51" xfId="0" applyFont="1" applyFill="1" applyBorder="1" applyAlignment="1">
      <alignment horizontal="left" vertical="top" wrapText="1"/>
    </xf>
    <xf numFmtId="10" fontId="0" fillId="3" borderId="51" xfId="1" applyNumberFormat="1" applyFont="1" applyFill="1" applyBorder="1" applyAlignment="1" applyProtection="1">
      <alignment vertical="top"/>
      <protection locked="0"/>
    </xf>
    <xf numFmtId="49" fontId="0" fillId="0" borderId="0" xfId="0" applyNumberFormat="1" applyProtection="1">
      <protection hidden="1"/>
    </xf>
    <xf numFmtId="49" fontId="0" fillId="0" borderId="44" xfId="0" applyNumberFormat="1" applyBorder="1" applyProtection="1">
      <protection hidden="1"/>
    </xf>
    <xf numFmtId="37" fontId="2" fillId="3" borderId="31" xfId="0" applyNumberFormat="1" applyFont="1" applyFill="1" applyBorder="1" applyProtection="1">
      <protection locked="0"/>
    </xf>
    <xf numFmtId="37" fontId="2" fillId="3" borderId="32" xfId="0" applyNumberFormat="1" applyFont="1" applyFill="1" applyBorder="1" applyProtection="1">
      <protection locked="0"/>
    </xf>
    <xf numFmtId="37" fontId="2" fillId="3" borderId="5" xfId="0" applyNumberFormat="1" applyFont="1" applyFill="1" applyBorder="1" applyProtection="1">
      <protection locked="0"/>
    </xf>
    <xf numFmtId="164" fontId="0" fillId="0" borderId="38" xfId="0" applyNumberFormat="1" applyBorder="1" applyProtection="1">
      <protection hidden="1"/>
    </xf>
    <xf numFmtId="164" fontId="0" fillId="0" borderId="39" xfId="0" applyNumberFormat="1" applyBorder="1" applyProtection="1">
      <protection hidden="1"/>
    </xf>
    <xf numFmtId="164" fontId="0" fillId="0" borderId="43" xfId="0" applyNumberFormat="1" applyBorder="1" applyProtection="1">
      <protection hidden="1"/>
    </xf>
    <xf numFmtId="164" fontId="16" fillId="0" borderId="43" xfId="0" applyNumberFormat="1" applyFont="1" applyBorder="1" applyProtection="1">
      <protection hidden="1"/>
    </xf>
    <xf numFmtId="164" fontId="0" fillId="0" borderId="41" xfId="0" applyNumberFormat="1" applyBorder="1" applyProtection="1">
      <protection hidden="1"/>
    </xf>
    <xf numFmtId="1" fontId="0" fillId="0" borderId="14" xfId="0" applyNumberFormat="1" applyBorder="1" applyProtection="1">
      <protection hidden="1"/>
    </xf>
    <xf numFmtId="1" fontId="0" fillId="0" borderId="32" xfId="0" applyNumberFormat="1" applyBorder="1" applyProtection="1">
      <protection hidden="1"/>
    </xf>
    <xf numFmtId="1" fontId="0" fillId="0" borderId="15" xfId="0" applyNumberFormat="1" applyBorder="1" applyProtection="1">
      <protection hidden="1"/>
    </xf>
    <xf numFmtId="1" fontId="0" fillId="0" borderId="5" xfId="0" applyNumberFormat="1" applyBorder="1" applyProtection="1">
      <protection hidden="1"/>
    </xf>
    <xf numFmtId="0" fontId="2" fillId="0" borderId="4" xfId="0" applyFont="1" applyBorder="1" applyAlignment="1" applyProtection="1">
      <alignment vertical="top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17" fillId="6" borderId="0" xfId="0" applyFont="1" applyFill="1" applyAlignment="1" applyProtection="1">
      <alignment vertical="top" wrapText="1"/>
      <protection hidden="1"/>
    </xf>
    <xf numFmtId="0" fontId="19" fillId="6" borderId="0" xfId="0" applyFont="1" applyFill="1" applyAlignment="1" applyProtection="1">
      <alignment vertical="top" wrapText="1"/>
      <protection hidden="1"/>
    </xf>
    <xf numFmtId="0" fontId="18" fillId="6" borderId="0" xfId="0" applyFont="1" applyFill="1" applyAlignment="1" applyProtection="1">
      <alignment vertical="top" wrapText="1"/>
      <protection hidden="1"/>
    </xf>
    <xf numFmtId="0" fontId="17" fillId="6" borderId="0" xfId="0" applyFont="1" applyFill="1" applyAlignment="1" applyProtection="1">
      <alignment horizontal="left" vertical="top" wrapText="1"/>
      <protection hidden="1"/>
    </xf>
    <xf numFmtId="14" fontId="17" fillId="6" borderId="0" xfId="0" applyNumberFormat="1" applyFont="1" applyFill="1" applyAlignment="1" applyProtection="1">
      <alignment horizontal="left" vertical="top" wrapText="1"/>
      <protection hidden="1"/>
    </xf>
    <xf numFmtId="0" fontId="19" fillId="6" borderId="0" xfId="0" applyFont="1" applyFill="1" applyAlignment="1" applyProtection="1">
      <alignment horizontal="left" vertical="top" wrapText="1"/>
      <protection hidden="1"/>
    </xf>
    <xf numFmtId="1" fontId="17" fillId="6" borderId="0" xfId="0" applyNumberFormat="1" applyFont="1" applyFill="1" applyAlignment="1" applyProtection="1">
      <alignment horizontal="left" vertical="top" wrapText="1"/>
      <protection hidden="1"/>
    </xf>
    <xf numFmtId="3" fontId="17" fillId="6" borderId="0" xfId="0" applyNumberFormat="1" applyFont="1" applyFill="1" applyAlignment="1" applyProtection="1">
      <alignment horizontal="left" vertical="top" wrapText="1"/>
      <protection hidden="1"/>
    </xf>
    <xf numFmtId="0" fontId="19" fillId="6" borderId="0" xfId="0" applyFont="1" applyFill="1" applyProtection="1">
      <protection hidden="1"/>
    </xf>
    <xf numFmtId="0" fontId="18" fillId="6" borderId="0" xfId="0" applyFont="1" applyFill="1" applyAlignment="1" applyProtection="1">
      <alignment horizontal="left" vertical="top" wrapText="1"/>
      <protection hidden="1"/>
    </xf>
    <xf numFmtId="49" fontId="17" fillId="6" borderId="0" xfId="0" applyNumberFormat="1" applyFont="1" applyFill="1" applyAlignment="1" applyProtection="1">
      <alignment horizontal="left" vertical="top" wrapText="1"/>
      <protection hidden="1"/>
    </xf>
    <xf numFmtId="0" fontId="2" fillId="0" borderId="0" xfId="0" applyFont="1" applyProtection="1">
      <protection hidden="1"/>
    </xf>
    <xf numFmtId="0" fontId="6" fillId="6" borderId="0" xfId="0" applyFont="1" applyFill="1" applyAlignment="1" applyProtection="1">
      <alignment vertical="top"/>
      <protection hidden="1"/>
    </xf>
    <xf numFmtId="0" fontId="6" fillId="6" borderId="0" xfId="0" applyFont="1" applyFill="1" applyProtection="1">
      <protection hidden="1"/>
    </xf>
    <xf numFmtId="0" fontId="17" fillId="6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5" fillId="6" borderId="0" xfId="0" applyFont="1" applyFill="1" applyProtection="1">
      <protection hidden="1"/>
    </xf>
    <xf numFmtId="49" fontId="0" fillId="0" borderId="30" xfId="0" applyNumberFormat="1" applyBorder="1" applyProtection="1">
      <protection hidden="1"/>
    </xf>
    <xf numFmtId="0" fontId="0" fillId="0" borderId="46" xfId="0" applyBorder="1" applyProtection="1">
      <protection hidden="1"/>
    </xf>
    <xf numFmtId="0" fontId="0" fillId="0" borderId="30" xfId="0" applyBorder="1" applyProtection="1">
      <protection hidden="1"/>
    </xf>
    <xf numFmtId="0" fontId="0" fillId="4" borderId="51" xfId="0" applyFill="1" applyBorder="1" applyAlignment="1" applyProtection="1">
      <alignment horizontal="left"/>
      <protection hidden="1"/>
    </xf>
    <xf numFmtId="49" fontId="0" fillId="0" borderId="46" xfId="0" applyNumberFormat="1" applyBorder="1" applyProtection="1">
      <protection hidden="1"/>
    </xf>
    <xf numFmtId="0" fontId="6" fillId="6" borderId="0" xfId="0" quotePrefix="1" applyFont="1" applyFill="1" applyAlignment="1" applyProtection="1">
      <alignment horizontal="left" vertical="top" wrapText="1"/>
      <protection hidden="1"/>
    </xf>
    <xf numFmtId="165" fontId="2" fillId="6" borderId="10" xfId="0" applyNumberFormat="1" applyFont="1" applyFill="1" applyBorder="1" applyAlignment="1" applyProtection="1">
      <alignment horizontal="left" vertical="top"/>
      <protection locked="0"/>
    </xf>
    <xf numFmtId="1" fontId="2" fillId="0" borderId="10" xfId="2" applyNumberFormat="1" applyFont="1" applyFill="1" applyBorder="1" applyAlignment="1" applyProtection="1">
      <alignment horizontal="left" vertical="top" wrapText="1"/>
      <protection locked="0"/>
    </xf>
    <xf numFmtId="1" fontId="2" fillId="0" borderId="10" xfId="0" applyNumberFormat="1" applyFont="1" applyBorder="1" applyAlignment="1" applyProtection="1">
      <alignment vertical="top" wrapText="1"/>
      <protection locked="0"/>
    </xf>
    <xf numFmtId="1" fontId="2" fillId="0" borderId="10" xfId="0" applyNumberFormat="1" applyFont="1" applyBorder="1" applyAlignment="1" applyProtection="1">
      <alignment horizontal="left" vertical="top" wrapText="1"/>
      <protection locked="0"/>
    </xf>
    <xf numFmtId="3" fontId="2" fillId="0" borderId="10" xfId="2" applyNumberFormat="1" applyFont="1" applyFill="1" applyBorder="1" applyAlignment="1" applyProtection="1">
      <alignment vertical="top" wrapText="1"/>
      <protection locked="0"/>
    </xf>
    <xf numFmtId="3" fontId="2" fillId="6" borderId="6" xfId="2" applyNumberFormat="1" applyFont="1" applyFill="1" applyBorder="1" applyAlignment="1" applyProtection="1">
      <alignment vertical="top" wrapText="1"/>
      <protection locked="0"/>
    </xf>
    <xf numFmtId="165" fontId="2" fillId="0" borderId="6" xfId="0" applyNumberFormat="1" applyFont="1" applyBorder="1" applyAlignment="1" applyProtection="1">
      <alignment vertical="top"/>
      <protection locked="0"/>
    </xf>
    <xf numFmtId="3" fontId="2" fillId="0" borderId="10" xfId="2" applyNumberFormat="1" applyFont="1" applyFill="1" applyBorder="1" applyAlignment="1" applyProtection="1">
      <alignment horizontal="left" vertical="top" wrapText="1"/>
      <protection locked="0"/>
    </xf>
    <xf numFmtId="3" fontId="2" fillId="0" borderId="52" xfId="2" applyNumberFormat="1" applyFont="1" applyFill="1" applyBorder="1" applyAlignment="1" applyProtection="1">
      <alignment horizontal="left" vertical="top" wrapText="1"/>
      <protection locked="0"/>
    </xf>
    <xf numFmtId="4" fontId="2" fillId="0" borderId="10" xfId="2" applyNumberFormat="1" applyFont="1" applyFill="1" applyBorder="1" applyAlignment="1" applyProtection="1">
      <alignment horizontal="left" vertical="top" wrapText="1"/>
      <protection locked="0"/>
    </xf>
    <xf numFmtId="3" fontId="2" fillId="0" borderId="6" xfId="2" applyNumberFormat="1" applyFont="1" applyFill="1" applyBorder="1" applyAlignment="1" applyProtection="1">
      <alignment horizontal="left" vertical="top" wrapText="1"/>
      <protection locked="0"/>
    </xf>
    <xf numFmtId="166" fontId="2" fillId="0" borderId="10" xfId="0" applyNumberFormat="1" applyFont="1" applyBorder="1" applyAlignment="1" applyProtection="1">
      <alignment horizontal="left" vertical="top"/>
      <protection locked="0"/>
    </xf>
    <xf numFmtId="1" fontId="2" fillId="0" borderId="10" xfId="0" applyNumberFormat="1" applyFont="1" applyBorder="1" applyAlignment="1" applyProtection="1">
      <alignment horizontal="left" vertical="top"/>
      <protection locked="0"/>
    </xf>
    <xf numFmtId="0" fontId="0" fillId="6" borderId="18" xfId="0" applyFill="1" applyBorder="1" applyProtection="1">
      <protection hidden="1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0" fillId="6" borderId="13" xfId="0" applyFill="1" applyBorder="1" applyProtection="1">
      <protection hidden="1"/>
    </xf>
    <xf numFmtId="0" fontId="2" fillId="7" borderId="9" xfId="0" applyFont="1" applyFill="1" applyBorder="1" applyAlignment="1">
      <alignment wrapText="1"/>
    </xf>
    <xf numFmtId="0" fontId="6" fillId="7" borderId="9" xfId="0" applyFont="1" applyFill="1" applyBorder="1" applyAlignment="1">
      <alignment horizontal="left" wrapText="1"/>
    </xf>
    <xf numFmtId="0" fontId="6" fillId="7" borderId="9" xfId="0" applyFont="1" applyFill="1" applyBorder="1" applyAlignment="1">
      <alignment wrapText="1"/>
    </xf>
    <xf numFmtId="165" fontId="0" fillId="0" borderId="22" xfId="0" applyNumberFormat="1" applyBorder="1" applyProtection="1">
      <protection hidden="1"/>
    </xf>
    <xf numFmtId="2" fontId="0" fillId="0" borderId="22" xfId="1" applyNumberFormat="1" applyFont="1" applyBorder="1" applyProtection="1">
      <protection hidden="1"/>
    </xf>
    <xf numFmtId="0" fontId="0" fillId="0" borderId="54" xfId="0" applyBorder="1"/>
    <xf numFmtId="0" fontId="6" fillId="7" borderId="61" xfId="0" applyFont="1" applyFill="1" applyBorder="1" applyAlignment="1">
      <alignment horizontal="left" vertical="top" wrapText="1"/>
    </xf>
    <xf numFmtId="0" fontId="2" fillId="6" borderId="62" xfId="0" applyFont="1" applyFill="1" applyBorder="1" applyAlignment="1" applyProtection="1">
      <alignment horizontal="left" vertical="top" wrapText="1"/>
      <protection locked="0"/>
    </xf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vertical="top" wrapText="1"/>
      <protection hidden="1"/>
    </xf>
    <xf numFmtId="0" fontId="0" fillId="6" borderId="29" xfId="0" applyFill="1" applyBorder="1" applyProtection="1">
      <protection hidden="1"/>
    </xf>
    <xf numFmtId="0" fontId="13" fillId="6" borderId="20" xfId="0" applyFont="1" applyFill="1" applyBorder="1" applyAlignment="1">
      <alignment vertical="top" wrapText="1"/>
    </xf>
    <xf numFmtId="0" fontId="13" fillId="6" borderId="2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20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0" fontId="14" fillId="0" borderId="1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DEBE6"/>
      <color rgb="FFEDE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10</xdr:col>
      <xdr:colOff>293751</xdr:colOff>
      <xdr:row>2</xdr:row>
      <xdr:rowOff>112776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20056" cy="4937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9525</xdr:rowOff>
        </xdr:from>
        <xdr:to>
          <xdr:col>17</xdr:col>
          <xdr:colOff>0</xdr:colOff>
          <xdr:row>21</xdr:row>
          <xdr:rowOff>9525</xdr:rowOff>
        </xdr:to>
        <xdr:sp macro="" textlink="">
          <xdr:nvSpPr>
            <xdr:cNvPr id="1026" name="cmdGenerateCSVFile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467106</xdr:colOff>
      <xdr:row>2</xdr:row>
      <xdr:rowOff>112776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20056" cy="493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</xdr:rowOff>
    </xdr:from>
    <xdr:to>
      <xdr:col>5</xdr:col>
      <xdr:colOff>1038606</xdr:colOff>
      <xdr:row>2</xdr:row>
      <xdr:rowOff>122301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9525"/>
          <a:ext cx="5010531" cy="4937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267081</xdr:colOff>
      <xdr:row>2</xdr:row>
      <xdr:rowOff>112776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20056" cy="49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A8867-F458-4EEC-8F77-A80801EE5CA0}">
  <sheetPr codeName="Sheet1">
    <pageSetUpPr fitToPage="1"/>
  </sheetPr>
  <dimension ref="A1:AR50"/>
  <sheetViews>
    <sheetView showRowColHeaders="0" tabSelected="1" topLeftCell="B1" workbookViewId="0">
      <selection activeCell="B6" sqref="B6"/>
    </sheetView>
  </sheetViews>
  <sheetFormatPr defaultColWidth="0" defaultRowHeight="15" zeroHeight="1" x14ac:dyDescent="0.25"/>
  <cols>
    <col min="1" max="1" width="2.7109375" style="192" hidden="1" customWidth="1"/>
    <col min="2" max="2" width="2.7109375" style="192" customWidth="1"/>
    <col min="3" max="43" width="8.85546875" style="192" customWidth="1"/>
    <col min="44" max="44" width="0" style="192" hidden="1" customWidth="1"/>
    <col min="45" max="16384" width="9.140625" style="192" hidden="1"/>
  </cols>
  <sheetData>
    <row r="1" spans="1:43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</row>
    <row r="4" spans="1:43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</row>
    <row r="5" spans="1:43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</row>
    <row r="6" spans="1:43" ht="21" x14ac:dyDescent="0.25">
      <c r="A6" s="133"/>
      <c r="B6" s="133"/>
      <c r="C6" s="134" t="s">
        <v>502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</row>
    <row r="7" spans="1:43" x14ac:dyDescent="0.25">
      <c r="A7" s="133"/>
      <c r="B7" s="133"/>
      <c r="C7" s="19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</row>
    <row r="8" spans="1:43" x14ac:dyDescent="0.25">
      <c r="A8" s="133"/>
      <c r="B8" s="133"/>
      <c r="C8" s="19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</row>
    <row r="9" spans="1:43" x14ac:dyDescent="0.25">
      <c r="A9" s="133"/>
      <c r="B9" s="133"/>
      <c r="C9" s="133" t="s">
        <v>244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</row>
    <row r="10" spans="1:43" x14ac:dyDescent="0.25">
      <c r="A10" s="133"/>
      <c r="B10" s="133"/>
      <c r="C10" s="133"/>
      <c r="D10" s="133" t="s">
        <v>1</v>
      </c>
      <c r="E10" s="133"/>
      <c r="F10" s="133"/>
      <c r="G10" s="133"/>
      <c r="H10" s="133" t="s">
        <v>2</v>
      </c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</row>
    <row r="11" spans="1:43" x14ac:dyDescent="0.25">
      <c r="A11" s="133"/>
      <c r="B11" s="133"/>
      <c r="C11" s="133"/>
      <c r="D11" s="133" t="s">
        <v>245</v>
      </c>
      <c r="E11" s="133"/>
      <c r="F11" s="133"/>
      <c r="G11" s="133"/>
      <c r="H11" s="133" t="s">
        <v>0</v>
      </c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</row>
    <row r="12" spans="1:43" x14ac:dyDescent="0.25">
      <c r="A12" s="133"/>
      <c r="B12" s="133"/>
      <c r="C12" s="133"/>
      <c r="D12" s="133" t="s">
        <v>247</v>
      </c>
      <c r="E12" s="133"/>
      <c r="F12" s="133"/>
      <c r="G12" s="133"/>
      <c r="H12" s="133" t="s">
        <v>0</v>
      </c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</row>
    <row r="13" spans="1:43" x14ac:dyDescent="0.25">
      <c r="A13" s="133"/>
      <c r="B13" s="133"/>
      <c r="C13" s="133"/>
      <c r="D13" s="194" t="s">
        <v>246</v>
      </c>
      <c r="E13" s="133"/>
      <c r="F13" s="133"/>
      <c r="G13" s="133"/>
      <c r="H13" s="194" t="s">
        <v>364</v>
      </c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</row>
    <row r="14" spans="1:43" x14ac:dyDescent="0.25">
      <c r="A14" s="133"/>
      <c r="B14" s="133"/>
      <c r="C14" s="133"/>
      <c r="D14" s="133"/>
      <c r="E14" s="133"/>
      <c r="F14" s="133"/>
      <c r="G14" s="133"/>
      <c r="H14" s="195" t="s">
        <v>304</v>
      </c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</row>
    <row r="15" spans="1:43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</row>
    <row r="16" spans="1:43" x14ac:dyDescent="0.25">
      <c r="A16" s="133"/>
      <c r="B16" s="133"/>
      <c r="C16" s="196" t="s">
        <v>257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</row>
    <row r="17" spans="1:43" x14ac:dyDescent="0.25">
      <c r="A17" s="133"/>
      <c r="B17" s="133"/>
      <c r="C17" s="133"/>
      <c r="D17" s="133" t="s">
        <v>305</v>
      </c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</row>
    <row r="18" spans="1:43" x14ac:dyDescent="0.25">
      <c r="A18" s="133"/>
      <c r="B18" s="133"/>
      <c r="C18" s="133"/>
      <c r="D18" s="195" t="s">
        <v>258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</row>
    <row r="19" spans="1:43" x14ac:dyDescent="0.25">
      <c r="A19" s="133"/>
      <c r="B19" s="133"/>
      <c r="C19" s="133"/>
      <c r="D19" s="195" t="s">
        <v>259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</row>
    <row r="20" spans="1:43" x14ac:dyDescent="0.25">
      <c r="A20" s="133"/>
      <c r="B20" s="133"/>
      <c r="C20" s="133"/>
      <c r="D20" s="195" t="s">
        <v>260</v>
      </c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</row>
    <row r="21" spans="1:43" ht="15.75" x14ac:dyDescent="0.25">
      <c r="A21" s="133"/>
      <c r="B21" s="133"/>
      <c r="C21" s="197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</row>
    <row r="22" spans="1:43" x14ac:dyDescent="0.25">
      <c r="A22" s="133"/>
      <c r="B22" s="133"/>
      <c r="C22" s="198" t="s">
        <v>3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</row>
    <row r="23" spans="1:43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</row>
    <row r="24" spans="1:43" x14ac:dyDescent="0.25">
      <c r="A24" s="133"/>
      <c r="B24" s="133"/>
      <c r="C24" s="133" t="s">
        <v>554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</row>
    <row r="25" spans="1:43" x14ac:dyDescent="0.2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</row>
    <row r="26" spans="1:43" x14ac:dyDescent="0.2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</row>
    <row r="27" spans="1:43" x14ac:dyDescent="0.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</row>
    <row r="28" spans="1:43" x14ac:dyDescent="0.2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</row>
    <row r="29" spans="1:43" x14ac:dyDescent="0.2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</row>
    <row r="30" spans="1:43" x14ac:dyDescent="0.2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</row>
    <row r="31" spans="1:43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</row>
    <row r="32" spans="1:43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</row>
    <row r="33" spans="1:43" x14ac:dyDescent="0.2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</row>
    <row r="34" spans="1:43" x14ac:dyDescent="0.25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</row>
    <row r="35" spans="1:43" x14ac:dyDescent="0.2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</row>
    <row r="36" spans="1:43" x14ac:dyDescent="0.25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</row>
    <row r="37" spans="1:43" x14ac:dyDescent="0.2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</row>
    <row r="38" spans="1:43" x14ac:dyDescent="0.2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</row>
    <row r="39" spans="1:43" x14ac:dyDescent="0.2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</row>
    <row r="40" spans="1:43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</row>
    <row r="41" spans="1:43" x14ac:dyDescent="0.2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</row>
    <row r="42" spans="1:43" x14ac:dyDescent="0.25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</row>
    <row r="43" spans="1:43" x14ac:dyDescent="0.2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</row>
    <row r="44" spans="1:43" x14ac:dyDescent="0.25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</row>
    <row r="45" spans="1:43" x14ac:dyDescent="0.25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</row>
    <row r="46" spans="1:43" x14ac:dyDescent="0.25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</row>
    <row r="47" spans="1:43" x14ac:dyDescent="0.2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</row>
    <row r="48" spans="1:43" x14ac:dyDescent="0.25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</row>
    <row r="49" spans="1:43" x14ac:dyDescent="0.25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</row>
    <row r="50" spans="1:43" x14ac:dyDescent="0.25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</row>
  </sheetData>
  <sheetProtection algorithmName="SHA-512" hashValue="BNLSLzWqX6q/OUcU+tV+/uW51EbXOCFL1kHQIoPb2p2JYgiVXleS/F4kp8wlLSZSxLmr4sobeouJgHVD+Z+GHg==" saltValue="NVvX5X6SrIReLY/ZaoQvTA==" spinCount="100000" sheet="1" objects="1" scenarios="1"/>
  <pageMargins left="0.7" right="0.7" top="0.75" bottom="0.75" header="0.3" footer="0.3"/>
  <pageSetup scale="65" orientation="landscape" r:id="rId1"/>
  <headerFooter>
    <oddHeader>&amp;C&amp;"Source Sans Pro,Regular"&amp;F</oddHeader>
    <oddFooter xml:space="preserve">&amp;L&amp;"Source Sans Pro,Regular"&amp;K000000© 2024 Fannie Mae. Trademarks of Fannie Mae.
&amp;A&amp;C&amp;"Source Sans Pro,Regular"Form 4099E PCA - January 2024
&amp;R&amp;"Source Sans Pro,Regular"Page &amp;P of &amp;N
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mdGenerateCSVFile">
          <controlPr defaultSize="0" autoFill="0" autoLine="0" autoPict="0" r:id="rId5">
            <anchor moveWithCells="1">
              <from>
                <xdr:col>15</xdr:col>
                <xdr:colOff>0</xdr:colOff>
                <xdr:row>19</xdr:row>
                <xdr:rowOff>9525</xdr:rowOff>
              </from>
              <to>
                <xdr:col>17</xdr:col>
                <xdr:colOff>0</xdr:colOff>
                <xdr:row>21</xdr:row>
                <xdr:rowOff>9525</xdr:rowOff>
              </to>
            </anchor>
          </controlPr>
        </control>
      </mc:Choice>
      <mc:Fallback>
        <control shapeId="1026" r:id="rId4" name="cmdGenerateCSVFil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E654-4211-432E-9360-697FF491024B}">
  <sheetPr codeName="Sheet2">
    <pageSetUpPr fitToPage="1"/>
  </sheetPr>
  <dimension ref="A1:T161"/>
  <sheetViews>
    <sheetView workbookViewId="0">
      <pane ySplit="9" topLeftCell="A10" activePane="bottomLeft" state="frozen"/>
      <selection activeCell="C10" sqref="C10"/>
      <selection pane="bottomLeft" activeCell="D12" sqref="D12"/>
    </sheetView>
  </sheetViews>
  <sheetFormatPr defaultColWidth="0" defaultRowHeight="14.25" zeroHeight="1" x14ac:dyDescent="0.2"/>
  <cols>
    <col min="1" max="1" width="2.7109375" style="1" customWidth="1"/>
    <col min="2" max="2" width="8.85546875" style="1" customWidth="1"/>
    <col min="3" max="3" width="59.42578125" style="1" customWidth="1"/>
    <col min="4" max="4" width="22.85546875" style="1" customWidth="1"/>
    <col min="5" max="5" width="4.5703125" style="1" customWidth="1"/>
    <col min="6" max="6" width="80.7109375" style="1" customWidth="1"/>
    <col min="7" max="11" width="9" style="1" customWidth="1"/>
    <col min="12" max="12" width="9" style="1" hidden="1" customWidth="1"/>
    <col min="13" max="19" width="8.85546875" style="1" hidden="1" customWidth="1"/>
    <col min="20" max="20" width="0" style="1" hidden="1" customWidth="1"/>
    <col min="21" max="16384" width="8.85546875" style="1" hidden="1"/>
  </cols>
  <sheetData>
    <row r="1" spans="1:20" ht="15" x14ac:dyDescent="0.25">
      <c r="A1" s="88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15" x14ac:dyDescent="0.25">
      <c r="A2" s="88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5" x14ac:dyDescent="0.25">
      <c r="A3" s="88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0" ht="15" x14ac:dyDescent="0.25">
      <c r="A4" s="88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0" ht="15" x14ac:dyDescent="0.25">
      <c r="A5" s="88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0" ht="21" x14ac:dyDescent="0.25">
      <c r="A6" s="88"/>
      <c r="B6" s="87"/>
      <c r="C6" s="86" t="s">
        <v>507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</row>
    <row r="7" spans="1:20" ht="21" x14ac:dyDescent="0.25">
      <c r="A7" s="88"/>
      <c r="B7" s="87"/>
      <c r="C7" s="86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0" ht="15" x14ac:dyDescent="0.2">
      <c r="A8" s="88"/>
      <c r="B8" s="88"/>
      <c r="C8" s="89"/>
      <c r="D8" s="90" t="s">
        <v>224</v>
      </c>
      <c r="E8" s="91"/>
      <c r="F8" s="92" t="s">
        <v>238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  <row r="9" spans="1:20" ht="16.5" x14ac:dyDescent="0.2">
      <c r="A9" s="88"/>
      <c r="B9" s="88"/>
      <c r="C9" s="89"/>
      <c r="D9" s="94" t="s">
        <v>239</v>
      </c>
      <c r="E9" s="91"/>
      <c r="F9" s="95" t="s">
        <v>240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1:20" ht="5.0999999999999996" customHeight="1" thickBot="1" x14ac:dyDescent="0.25">
      <c r="A10" s="88"/>
      <c r="B10" s="88"/>
      <c r="C10" s="93"/>
      <c r="D10" s="94"/>
      <c r="E10" s="94"/>
      <c r="F10" s="95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spans="1:20" ht="15.75" thickBot="1" x14ac:dyDescent="0.25">
      <c r="A11" s="88"/>
      <c r="B11" s="96"/>
      <c r="C11" s="108" t="s">
        <v>204</v>
      </c>
      <c r="D11" s="109"/>
      <c r="E11" s="97"/>
      <c r="F11" s="9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</row>
    <row r="12" spans="1:20" ht="15.75" thickBot="1" x14ac:dyDescent="0.25">
      <c r="A12" s="88"/>
      <c r="B12" s="96"/>
      <c r="C12" s="112" t="s">
        <v>28</v>
      </c>
      <c r="D12" s="103"/>
      <c r="E12" s="181" t="s">
        <v>331</v>
      </c>
      <c r="F12" s="95" t="s">
        <v>425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1:20" ht="15.75" thickBot="1" x14ac:dyDescent="0.25">
      <c r="A13" s="88"/>
      <c r="B13" s="96"/>
      <c r="C13" s="113" t="s">
        <v>205</v>
      </c>
      <c r="D13" s="111"/>
      <c r="E13" s="181" t="s">
        <v>331</v>
      </c>
      <c r="F13" s="95" t="s">
        <v>332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1:20" x14ac:dyDescent="0.2">
      <c r="A14" s="88"/>
      <c r="B14" s="96"/>
      <c r="C14" s="93"/>
      <c r="D14" s="93"/>
      <c r="E14" s="182"/>
      <c r="F14" s="100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1:20" ht="15" thickBot="1" x14ac:dyDescent="0.25">
      <c r="A15" s="88"/>
      <c r="B15" s="96"/>
      <c r="C15" s="93"/>
      <c r="D15" s="93"/>
      <c r="E15" s="182"/>
      <c r="F15" s="100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1:20" ht="15.75" thickBot="1" x14ac:dyDescent="0.25">
      <c r="A16" s="88"/>
      <c r="B16" s="96"/>
      <c r="C16" s="117" t="s">
        <v>206</v>
      </c>
      <c r="D16" s="109"/>
      <c r="E16" s="183"/>
      <c r="F16" s="9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1:20" ht="15.75" thickBot="1" x14ac:dyDescent="0.25">
      <c r="A17" s="88"/>
      <c r="B17" s="96"/>
      <c r="C17" s="114" t="s">
        <v>208</v>
      </c>
      <c r="D17" s="122" t="s">
        <v>6</v>
      </c>
      <c r="E17" s="181"/>
      <c r="F17" s="95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1:20" ht="15.75" thickBot="1" x14ac:dyDescent="0.25">
      <c r="A18" s="88"/>
      <c r="B18" s="96"/>
      <c r="C18" s="112" t="s">
        <v>207</v>
      </c>
      <c r="D18" s="175"/>
      <c r="E18" s="181" t="s">
        <v>86</v>
      </c>
      <c r="F18" s="95" t="s">
        <v>334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1:20" ht="15.75" thickBot="1" x14ac:dyDescent="0.25">
      <c r="A19" s="88"/>
      <c r="B19" s="96"/>
      <c r="C19" s="112" t="s">
        <v>209</v>
      </c>
      <c r="D19" s="101"/>
      <c r="E19" s="181" t="s">
        <v>331</v>
      </c>
      <c r="F19" s="95" t="s">
        <v>332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1:20" ht="15.75" thickBot="1" x14ac:dyDescent="0.25">
      <c r="A20" s="88"/>
      <c r="B20" s="96"/>
      <c r="C20" s="115" t="s">
        <v>210</v>
      </c>
      <c r="D20" s="101"/>
      <c r="E20" s="184" t="s">
        <v>331</v>
      </c>
      <c r="F20" s="95" t="s">
        <v>332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1:20" ht="15.75" thickBot="1" x14ac:dyDescent="0.25">
      <c r="A21" s="88"/>
      <c r="B21" s="96"/>
      <c r="C21" s="112" t="s">
        <v>211</v>
      </c>
      <c r="D21" s="101"/>
      <c r="E21" s="181" t="s">
        <v>331</v>
      </c>
      <c r="F21" s="95" t="s">
        <v>332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1:20" ht="15.75" thickBot="1" x14ac:dyDescent="0.25">
      <c r="A22" s="88"/>
      <c r="B22" s="96"/>
      <c r="C22" s="112" t="s">
        <v>212</v>
      </c>
      <c r="D22" s="205"/>
      <c r="E22" s="185" t="s">
        <v>331</v>
      </c>
      <c r="F22" s="95" t="s">
        <v>335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1:20" ht="15.75" thickBot="1" x14ac:dyDescent="0.25">
      <c r="A23" s="88"/>
      <c r="B23" s="96"/>
      <c r="C23" s="112" t="s">
        <v>213</v>
      </c>
      <c r="D23" s="102"/>
      <c r="E23" s="181" t="s">
        <v>428</v>
      </c>
      <c r="F23" s="95" t="s">
        <v>333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1:20" ht="15.75" thickBot="1" x14ac:dyDescent="0.25">
      <c r="A24" s="88"/>
      <c r="B24" s="96"/>
      <c r="C24" s="116" t="s">
        <v>214</v>
      </c>
      <c r="D24" s="121" t="s">
        <v>264</v>
      </c>
      <c r="E24" s="184"/>
      <c r="F24" s="95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1:20" x14ac:dyDescent="0.2">
      <c r="A25" s="88"/>
      <c r="B25" s="96"/>
      <c r="C25" s="100"/>
      <c r="D25" s="100"/>
      <c r="E25" s="186"/>
      <c r="F25" s="100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1:20" ht="15" thickBot="1" x14ac:dyDescent="0.25">
      <c r="A26" s="88"/>
      <c r="B26" s="96"/>
      <c r="C26" s="100"/>
      <c r="D26" s="100"/>
      <c r="E26" s="186"/>
      <c r="F26" s="100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1:20" ht="15.75" thickBot="1" x14ac:dyDescent="0.25">
      <c r="A27" s="88"/>
      <c r="B27" s="96"/>
      <c r="C27" s="108" t="s">
        <v>215</v>
      </c>
      <c r="D27" s="109"/>
      <c r="E27" s="183"/>
      <c r="F27" s="9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1:20" ht="15.75" thickBot="1" x14ac:dyDescent="0.25">
      <c r="A28" s="88"/>
      <c r="B28" s="96"/>
      <c r="C28" s="112" t="s">
        <v>29</v>
      </c>
      <c r="D28" s="216"/>
      <c r="E28" s="184" t="s">
        <v>331</v>
      </c>
      <c r="F28" s="95" t="s">
        <v>336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1:20" ht="15.75" thickBot="1" x14ac:dyDescent="0.25">
      <c r="A29" s="88"/>
      <c r="B29" s="96"/>
      <c r="C29" s="112" t="s">
        <v>30</v>
      </c>
      <c r="D29" s="176"/>
      <c r="E29" s="181" t="s">
        <v>331</v>
      </c>
      <c r="F29" s="95" t="s">
        <v>425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1:20" ht="15.75" thickBot="1" x14ac:dyDescent="0.25">
      <c r="A30" s="88"/>
      <c r="B30" s="96"/>
      <c r="C30" s="112" t="s">
        <v>31</v>
      </c>
      <c r="D30" s="177"/>
      <c r="E30" s="181" t="s">
        <v>331</v>
      </c>
      <c r="F30" s="95" t="s">
        <v>332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1:20" ht="15.75" thickBot="1" x14ac:dyDescent="0.25">
      <c r="A31" s="88"/>
      <c r="B31" s="96"/>
      <c r="C31" s="113" t="s">
        <v>32</v>
      </c>
      <c r="D31" s="178"/>
      <c r="E31" s="181" t="s">
        <v>331</v>
      </c>
      <c r="F31" s="95" t="s">
        <v>332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1:20" x14ac:dyDescent="0.2">
      <c r="A32" s="88"/>
      <c r="B32" s="96"/>
      <c r="C32" s="93"/>
      <c r="D32" s="93"/>
      <c r="E32" s="182"/>
      <c r="F32" s="100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1:20" ht="15" thickBot="1" x14ac:dyDescent="0.25">
      <c r="A33" s="88"/>
      <c r="B33" s="96"/>
      <c r="C33" s="93"/>
      <c r="D33" s="93"/>
      <c r="E33" s="182"/>
      <c r="F33" s="100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0" ht="15.75" thickBot="1" x14ac:dyDescent="0.25">
      <c r="A34" s="88"/>
      <c r="B34" s="96"/>
      <c r="C34" s="108" t="s">
        <v>216</v>
      </c>
      <c r="D34" s="109"/>
      <c r="E34" s="183"/>
      <c r="F34" s="9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1:20" ht="15.75" thickBot="1" x14ac:dyDescent="0.25">
      <c r="A35" s="88"/>
      <c r="B35" s="96"/>
      <c r="C35" s="112" t="s">
        <v>33</v>
      </c>
      <c r="D35" s="177"/>
      <c r="E35" s="181" t="s">
        <v>428</v>
      </c>
      <c r="F35" s="95" t="s">
        <v>333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1:20" ht="15.75" thickBot="1" x14ac:dyDescent="0.25">
      <c r="A36" s="88"/>
      <c r="B36" s="96"/>
      <c r="C36" s="112" t="s">
        <v>34</v>
      </c>
      <c r="D36" s="177"/>
      <c r="E36" s="181" t="s">
        <v>331</v>
      </c>
      <c r="F36" s="95" t="s">
        <v>332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0" ht="15.75" thickBot="1" x14ac:dyDescent="0.25">
      <c r="A37" s="88"/>
      <c r="B37" s="96"/>
      <c r="C37" s="112" t="s">
        <v>217</v>
      </c>
      <c r="D37" s="206"/>
      <c r="E37" s="187" t="s">
        <v>331</v>
      </c>
      <c r="F37" s="95" t="s">
        <v>418</v>
      </c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1:20" ht="15.75" thickBot="1" x14ac:dyDescent="0.25">
      <c r="A38" s="88"/>
      <c r="B38" s="96"/>
      <c r="C38" s="112" t="s">
        <v>36</v>
      </c>
      <c r="D38" s="179"/>
      <c r="E38" s="181" t="s">
        <v>428</v>
      </c>
      <c r="F38" s="95" t="s">
        <v>333</v>
      </c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1:20" ht="15.75" thickBot="1" x14ac:dyDescent="0.25">
      <c r="A39" s="88"/>
      <c r="B39" s="96"/>
      <c r="C39" s="112" t="s">
        <v>37</v>
      </c>
      <c r="D39" s="110"/>
      <c r="E39" s="181" t="s">
        <v>331</v>
      </c>
      <c r="F39" s="95" t="s">
        <v>425</v>
      </c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1:20" ht="15.75" thickBot="1" x14ac:dyDescent="0.25">
      <c r="A40" s="88"/>
      <c r="B40" s="96"/>
      <c r="C40" s="112" t="s">
        <v>38</v>
      </c>
      <c r="D40" s="110"/>
      <c r="E40" s="181" t="s">
        <v>331</v>
      </c>
      <c r="F40" s="95" t="s">
        <v>425</v>
      </c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1:20" ht="15.75" thickBot="1" x14ac:dyDescent="0.25">
      <c r="A41" s="88"/>
      <c r="B41" s="96"/>
      <c r="C41" s="112" t="s">
        <v>39</v>
      </c>
      <c r="D41" s="110"/>
      <c r="E41" s="181" t="s">
        <v>331</v>
      </c>
      <c r="F41" s="95" t="s">
        <v>332</v>
      </c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1:20" ht="15.75" thickBot="1" x14ac:dyDescent="0.25">
      <c r="A42" s="88"/>
      <c r="B42" s="96"/>
      <c r="C42" s="112" t="s">
        <v>40</v>
      </c>
      <c r="D42" s="207"/>
      <c r="E42" s="184" t="s">
        <v>428</v>
      </c>
      <c r="F42" s="95" t="s">
        <v>337</v>
      </c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1:20" ht="15.75" thickBot="1" x14ac:dyDescent="0.25">
      <c r="A43" s="88"/>
      <c r="B43" s="96"/>
      <c r="C43" s="112" t="s">
        <v>41</v>
      </c>
      <c r="D43" s="208"/>
      <c r="E43" s="184" t="s">
        <v>331</v>
      </c>
      <c r="F43" s="95" t="s">
        <v>419</v>
      </c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1:20" ht="15.75" thickBot="1" x14ac:dyDescent="0.25">
      <c r="A44" s="88"/>
      <c r="B44" s="96"/>
      <c r="C44" s="112" t="s">
        <v>42</v>
      </c>
      <c r="D44" s="208"/>
      <c r="E44" s="184" t="s">
        <v>331</v>
      </c>
      <c r="F44" s="95" t="s">
        <v>419</v>
      </c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1:20" ht="15.75" thickBot="1" x14ac:dyDescent="0.25">
      <c r="A45" s="88"/>
      <c r="B45" s="96"/>
      <c r="C45" s="112" t="s">
        <v>43</v>
      </c>
      <c r="D45" s="110"/>
      <c r="E45" s="181" t="s">
        <v>331</v>
      </c>
      <c r="F45" s="95" t="s">
        <v>425</v>
      </c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1:20" ht="30.75" thickBot="1" x14ac:dyDescent="0.3">
      <c r="A46" s="88"/>
      <c r="B46" s="96"/>
      <c r="C46" s="221" t="s">
        <v>44</v>
      </c>
      <c r="D46" s="177"/>
      <c r="E46" s="181" t="s">
        <v>86</v>
      </c>
      <c r="F46" s="95" t="s">
        <v>499</v>
      </c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1:20" ht="15.75" thickBot="1" x14ac:dyDescent="0.25">
      <c r="A47" s="88"/>
      <c r="B47" s="96"/>
      <c r="C47" s="112" t="s">
        <v>45</v>
      </c>
      <c r="D47" s="110"/>
      <c r="E47" s="181" t="s">
        <v>331</v>
      </c>
      <c r="F47" s="95" t="s">
        <v>332</v>
      </c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1:20" ht="15.75" thickBot="1" x14ac:dyDescent="0.25">
      <c r="A48" s="88"/>
      <c r="B48" s="96"/>
      <c r="C48" s="115" t="s">
        <v>46</v>
      </c>
      <c r="D48" s="110"/>
      <c r="E48" s="181" t="s">
        <v>331</v>
      </c>
      <c r="F48" s="95" t="s">
        <v>425</v>
      </c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1:20" ht="30.75" thickBot="1" x14ac:dyDescent="0.3">
      <c r="A49" s="88"/>
      <c r="B49" s="96"/>
      <c r="C49" s="221" t="s">
        <v>47</v>
      </c>
      <c r="D49" s="177"/>
      <c r="E49" s="181" t="s">
        <v>86</v>
      </c>
      <c r="F49" s="95" t="s">
        <v>499</v>
      </c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1:20" ht="15.75" thickBot="1" x14ac:dyDescent="0.25">
      <c r="A50" s="88"/>
      <c r="B50" s="96"/>
      <c r="C50" s="112" t="s">
        <v>48</v>
      </c>
      <c r="D50" s="209"/>
      <c r="E50" s="184" t="s">
        <v>331</v>
      </c>
      <c r="F50" s="95" t="s">
        <v>420</v>
      </c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1:20" ht="15.75" thickBot="1" x14ac:dyDescent="0.25">
      <c r="A51" s="88"/>
      <c r="B51" s="96"/>
      <c r="C51" s="113" t="s">
        <v>49</v>
      </c>
      <c r="D51" s="210"/>
      <c r="E51" s="184" t="s">
        <v>428</v>
      </c>
      <c r="F51" s="95" t="s">
        <v>421</v>
      </c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1:20" ht="15" x14ac:dyDescent="0.2">
      <c r="A52" s="88"/>
      <c r="B52" s="96"/>
      <c r="C52" s="99"/>
      <c r="D52" s="95"/>
      <c r="E52" s="184"/>
      <c r="F52" s="95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1:20" ht="15" thickBot="1" x14ac:dyDescent="0.25">
      <c r="A53" s="88"/>
      <c r="B53" s="96"/>
      <c r="C53" s="93"/>
      <c r="D53" s="93"/>
      <c r="E53" s="182"/>
      <c r="F53" s="100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1:20" ht="15.75" thickBot="1" x14ac:dyDescent="0.25">
      <c r="A54" s="88"/>
      <c r="B54" s="96"/>
      <c r="C54" s="108" t="s">
        <v>218</v>
      </c>
      <c r="D54" s="109"/>
      <c r="E54" s="183"/>
      <c r="F54" s="9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1:20" ht="15.75" thickBot="1" x14ac:dyDescent="0.25">
      <c r="A55" s="88"/>
      <c r="B55" s="96"/>
      <c r="C55" s="113" t="s">
        <v>50</v>
      </c>
      <c r="D55" s="211"/>
      <c r="E55" s="185" t="s">
        <v>331</v>
      </c>
      <c r="F55" s="95" t="s">
        <v>335</v>
      </c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1:20" x14ac:dyDescent="0.2">
      <c r="A56" s="88"/>
      <c r="B56" s="96"/>
      <c r="C56" s="93"/>
      <c r="D56" s="93"/>
      <c r="E56" s="182"/>
      <c r="F56" s="100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1:20" ht="15" thickBot="1" x14ac:dyDescent="0.25">
      <c r="A57" s="88"/>
      <c r="B57" s="96"/>
      <c r="C57" s="93"/>
      <c r="D57" s="93"/>
      <c r="E57" s="182"/>
      <c r="F57" s="100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1:20" ht="15.75" thickBot="1" x14ac:dyDescent="0.25">
      <c r="A58" s="88"/>
      <c r="B58" s="96"/>
      <c r="C58" s="108" t="s">
        <v>219</v>
      </c>
      <c r="D58" s="109"/>
      <c r="E58" s="183"/>
      <c r="F58" s="9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1:20" ht="15.75" thickBot="1" x14ac:dyDescent="0.25">
      <c r="A59" s="88"/>
      <c r="B59" s="96"/>
      <c r="C59" s="112" t="s">
        <v>51</v>
      </c>
      <c r="D59" s="212"/>
      <c r="E59" s="184" t="s">
        <v>331</v>
      </c>
      <c r="F59" s="95" t="s">
        <v>423</v>
      </c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1:20" ht="15.75" thickBot="1" x14ac:dyDescent="0.25">
      <c r="A60" s="88"/>
      <c r="B60" s="96"/>
      <c r="C60" s="115" t="s">
        <v>52</v>
      </c>
      <c r="D60" s="123">
        <f>IF(AND(Number_of_Units_Inspected&gt;0,Number_of_Units&gt;0),ROUND(Number_of_Units_Inspected/Number_of_Units,2)*100,0)</f>
        <v>0</v>
      </c>
      <c r="E60" s="204" t="s">
        <v>276</v>
      </c>
      <c r="F60" s="105" t="s">
        <v>303</v>
      </c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1:20" ht="15.75" thickBot="1" x14ac:dyDescent="0.25">
      <c r="A61" s="88"/>
      <c r="B61" s="96"/>
      <c r="C61" s="112" t="s">
        <v>53</v>
      </c>
      <c r="D61" s="110"/>
      <c r="E61" s="181" t="s">
        <v>331</v>
      </c>
      <c r="F61" s="95" t="s">
        <v>425</v>
      </c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1:20" ht="15.75" thickBot="1" x14ac:dyDescent="0.25">
      <c r="A62" s="88"/>
      <c r="B62" s="96"/>
      <c r="C62" s="112" t="s">
        <v>54</v>
      </c>
      <c r="D62" s="212"/>
      <c r="E62" s="184" t="s">
        <v>331</v>
      </c>
      <c r="F62" s="95" t="s">
        <v>423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1:20" ht="15.75" thickBot="1" x14ac:dyDescent="0.25">
      <c r="A63" s="88"/>
      <c r="B63" s="96"/>
      <c r="C63" s="112" t="s">
        <v>55</v>
      </c>
      <c r="D63" s="214"/>
      <c r="E63" s="188" t="s">
        <v>331</v>
      </c>
      <c r="F63" s="95" t="s">
        <v>424</v>
      </c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1:20" ht="15.75" thickBot="1" x14ac:dyDescent="0.25">
      <c r="A64" s="88"/>
      <c r="B64" s="96"/>
      <c r="C64" s="112" t="s">
        <v>56</v>
      </c>
      <c r="D64" s="214"/>
      <c r="E64" s="188" t="s">
        <v>331</v>
      </c>
      <c r="F64" s="95" t="s">
        <v>424</v>
      </c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1:20" ht="15.75" thickBot="1" x14ac:dyDescent="0.25">
      <c r="A65" s="88"/>
      <c r="B65" s="96"/>
      <c r="C65" s="115" t="s">
        <v>57</v>
      </c>
      <c r="D65" s="177"/>
      <c r="E65" s="184" t="s">
        <v>331</v>
      </c>
      <c r="F65" s="95" t="s">
        <v>425</v>
      </c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1:20" ht="15.75" thickBot="1" x14ac:dyDescent="0.25">
      <c r="A66" s="88"/>
      <c r="B66" s="96"/>
      <c r="C66" s="115" t="s">
        <v>58</v>
      </c>
      <c r="D66" s="177"/>
      <c r="E66" s="184" t="s">
        <v>331</v>
      </c>
      <c r="F66" s="95" t="s">
        <v>425</v>
      </c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1:20" ht="15.75" thickBot="1" x14ac:dyDescent="0.25">
      <c r="A67" s="88"/>
      <c r="B67" s="96"/>
      <c r="C67" s="112" t="s">
        <v>59</v>
      </c>
      <c r="D67" s="110"/>
      <c r="E67" s="181" t="s">
        <v>331</v>
      </c>
      <c r="F67" s="95" t="s">
        <v>425</v>
      </c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1:20" ht="15.75" thickBot="1" x14ac:dyDescent="0.25">
      <c r="A68" s="88"/>
      <c r="B68" s="96"/>
      <c r="C68" s="112" t="s">
        <v>553</v>
      </c>
      <c r="D68" s="110"/>
      <c r="E68" s="181" t="s">
        <v>331</v>
      </c>
      <c r="F68" s="95" t="s">
        <v>425</v>
      </c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1:20" ht="15.75" thickBot="1" x14ac:dyDescent="0.25">
      <c r="A69" s="88"/>
      <c r="B69" s="96"/>
      <c r="C69" s="112" t="s">
        <v>60</v>
      </c>
      <c r="D69" s="110"/>
      <c r="E69" s="181" t="s">
        <v>331</v>
      </c>
      <c r="F69" s="95" t="s">
        <v>425</v>
      </c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1:20" ht="15.75" thickBot="1" x14ac:dyDescent="0.25">
      <c r="A70" s="88"/>
      <c r="B70" s="96"/>
      <c r="C70" s="115" t="s">
        <v>61</v>
      </c>
      <c r="D70" s="177"/>
      <c r="E70" s="184" t="s">
        <v>331</v>
      </c>
      <c r="F70" s="95" t="s">
        <v>425</v>
      </c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1:20" ht="15.75" thickBot="1" x14ac:dyDescent="0.25">
      <c r="A71" s="88"/>
      <c r="B71" s="96"/>
      <c r="C71" s="115" t="s">
        <v>220</v>
      </c>
      <c r="D71" s="177"/>
      <c r="E71" s="184" t="s">
        <v>331</v>
      </c>
      <c r="F71" s="95" t="s">
        <v>425</v>
      </c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1:20" ht="15.75" thickBot="1" x14ac:dyDescent="0.25">
      <c r="A72" s="88"/>
      <c r="B72" s="96"/>
      <c r="C72" s="115" t="s">
        <v>63</v>
      </c>
      <c r="D72" s="177"/>
      <c r="E72" s="184" t="s">
        <v>331</v>
      </c>
      <c r="F72" s="95" t="s">
        <v>425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1:20" ht="15.75" thickBot="1" x14ac:dyDescent="0.25">
      <c r="A73" s="88"/>
      <c r="B73" s="96"/>
      <c r="C73" s="112" t="s">
        <v>64</v>
      </c>
      <c r="D73" s="212"/>
      <c r="E73" s="184" t="s">
        <v>331</v>
      </c>
      <c r="F73" s="95" t="s">
        <v>423</v>
      </c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1:20" ht="15.75" thickBot="1" x14ac:dyDescent="0.25">
      <c r="A74" s="88"/>
      <c r="B74" s="96"/>
      <c r="C74" s="115" t="s">
        <v>65</v>
      </c>
      <c r="D74" s="213"/>
      <c r="E74" s="184" t="s">
        <v>331</v>
      </c>
      <c r="F74" s="95" t="s">
        <v>423</v>
      </c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1:20" ht="15.75" thickBot="1" x14ac:dyDescent="0.25">
      <c r="A75" s="88"/>
      <c r="B75" s="96"/>
      <c r="C75" s="114" t="s">
        <v>66</v>
      </c>
      <c r="D75" s="123">
        <f>IF(AND(Number_of_Units&gt;0,OR(Number_of_Existing_Parking_Spaces&gt;0,Number_of_Handicap_Accessible_Parking_Spaces&gt;0)),(Number_of_Existing_Parking_Spaces+Number_of_Handicap_Accessible_Parking_Spaces)/Number_of_Units,0)</f>
        <v>0</v>
      </c>
      <c r="E75" s="184"/>
      <c r="F75" s="105" t="s">
        <v>302</v>
      </c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1:20" ht="15.75" thickBot="1" x14ac:dyDescent="0.25">
      <c r="A76" s="88"/>
      <c r="B76" s="96"/>
      <c r="C76" s="112" t="s">
        <v>67</v>
      </c>
      <c r="D76" s="180"/>
      <c r="E76" s="181" t="s">
        <v>331</v>
      </c>
      <c r="F76" s="95" t="s">
        <v>425</v>
      </c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1:20" ht="15.75" thickBot="1" x14ac:dyDescent="0.25">
      <c r="A77" s="88"/>
      <c r="B77" s="96"/>
      <c r="C77" s="112" t="s">
        <v>68</v>
      </c>
      <c r="D77" s="110"/>
      <c r="E77" s="181" t="s">
        <v>331</v>
      </c>
      <c r="F77" s="95" t="s">
        <v>425</v>
      </c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1:20" ht="15.75" thickBot="1" x14ac:dyDescent="0.25">
      <c r="A78" s="88"/>
      <c r="B78" s="96"/>
      <c r="C78" s="112" t="s">
        <v>69</v>
      </c>
      <c r="D78" s="110"/>
      <c r="E78" s="181" t="s">
        <v>331</v>
      </c>
      <c r="F78" s="95" t="s">
        <v>425</v>
      </c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1:20" ht="30.75" thickBot="1" x14ac:dyDescent="0.3">
      <c r="A79" s="88"/>
      <c r="B79" s="96"/>
      <c r="C79" s="221" t="s">
        <v>70</v>
      </c>
      <c r="D79" s="177"/>
      <c r="E79" s="181" t="s">
        <v>86</v>
      </c>
      <c r="F79" s="95" t="s">
        <v>499</v>
      </c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1:20" ht="15.75" thickBot="1" x14ac:dyDescent="0.25">
      <c r="A80" s="88"/>
      <c r="B80" s="96"/>
      <c r="C80" s="112" t="s">
        <v>71</v>
      </c>
      <c r="D80" s="110"/>
      <c r="E80" s="181" t="s">
        <v>331</v>
      </c>
      <c r="F80" s="95" t="s">
        <v>425</v>
      </c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1:20" ht="30.75" thickBot="1" x14ac:dyDescent="0.3">
      <c r="A81" s="88"/>
      <c r="B81" s="96"/>
      <c r="C81" s="221" t="s">
        <v>72</v>
      </c>
      <c r="D81" s="177"/>
      <c r="E81" s="181" t="s">
        <v>86</v>
      </c>
      <c r="F81" s="95" t="s">
        <v>499</v>
      </c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1:20" ht="15.75" thickBot="1" x14ac:dyDescent="0.25">
      <c r="A82" s="88"/>
      <c r="B82" s="96"/>
      <c r="C82" s="112" t="s">
        <v>73</v>
      </c>
      <c r="D82" s="110"/>
      <c r="E82" s="181" t="s">
        <v>331</v>
      </c>
      <c r="F82" s="95" t="s">
        <v>425</v>
      </c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1:20" ht="30.75" thickBot="1" x14ac:dyDescent="0.3">
      <c r="A83" s="88"/>
      <c r="B83" s="96"/>
      <c r="C83" s="221" t="s">
        <v>74</v>
      </c>
      <c r="D83" s="177"/>
      <c r="E83" s="181" t="s">
        <v>86</v>
      </c>
      <c r="F83" s="95" t="s">
        <v>499</v>
      </c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1:20" ht="15.75" thickBot="1" x14ac:dyDescent="0.25">
      <c r="A84" s="88"/>
      <c r="B84" s="96"/>
      <c r="C84" s="112" t="s">
        <v>75</v>
      </c>
      <c r="D84" s="110"/>
      <c r="E84" s="181" t="s">
        <v>428</v>
      </c>
      <c r="F84" s="95" t="s">
        <v>427</v>
      </c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1:20" ht="15.75" thickBot="1" x14ac:dyDescent="0.25">
      <c r="A85" s="88"/>
      <c r="B85" s="96"/>
      <c r="C85" s="112" t="s">
        <v>76</v>
      </c>
      <c r="D85" s="110"/>
      <c r="E85" s="181" t="s">
        <v>428</v>
      </c>
      <c r="F85" s="95" t="s">
        <v>427</v>
      </c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1:20" ht="15.75" thickBot="1" x14ac:dyDescent="0.25">
      <c r="A86" s="88"/>
      <c r="B86" s="96"/>
      <c r="C86" s="112" t="s">
        <v>263</v>
      </c>
      <c r="D86" s="110"/>
      <c r="E86" s="181" t="s">
        <v>428</v>
      </c>
      <c r="F86" s="95" t="s">
        <v>427</v>
      </c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1:20" ht="15.75" thickBot="1" x14ac:dyDescent="0.25">
      <c r="A87" s="88"/>
      <c r="B87" s="96"/>
      <c r="C87" s="112" t="s">
        <v>77</v>
      </c>
      <c r="D87" s="110"/>
      <c r="E87" s="181" t="s">
        <v>428</v>
      </c>
      <c r="F87" s="95" t="s">
        <v>427</v>
      </c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1:20" ht="15.75" thickBot="1" x14ac:dyDescent="0.25">
      <c r="A88" s="88"/>
      <c r="B88" s="96"/>
      <c r="C88" s="112" t="s">
        <v>78</v>
      </c>
      <c r="D88" s="110"/>
      <c r="E88" s="181" t="s">
        <v>428</v>
      </c>
      <c r="F88" s="95" t="s">
        <v>427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1:20" ht="15.75" thickBot="1" x14ac:dyDescent="0.25">
      <c r="A89" s="88"/>
      <c r="B89" s="96"/>
      <c r="C89" s="112" t="s">
        <v>79</v>
      </c>
      <c r="D89" s="110"/>
      <c r="E89" s="181" t="s">
        <v>428</v>
      </c>
      <c r="F89" s="95" t="s">
        <v>427</v>
      </c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1:20" ht="15.75" thickBot="1" x14ac:dyDescent="0.25">
      <c r="A90" s="88"/>
      <c r="B90" s="96"/>
      <c r="C90" s="112" t="s">
        <v>80</v>
      </c>
      <c r="D90" s="110"/>
      <c r="E90" s="181" t="s">
        <v>428</v>
      </c>
      <c r="F90" s="95" t="s">
        <v>427</v>
      </c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1:20" ht="15.75" thickBot="1" x14ac:dyDescent="0.25">
      <c r="A91" s="88"/>
      <c r="B91" s="96"/>
      <c r="C91" s="112" t="s">
        <v>81</v>
      </c>
      <c r="D91" s="110"/>
      <c r="E91" s="181" t="s">
        <v>428</v>
      </c>
      <c r="F91" s="95" t="s">
        <v>427</v>
      </c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1:20" ht="15.75" thickBot="1" x14ac:dyDescent="0.25">
      <c r="A92" s="88"/>
      <c r="B92" s="96"/>
      <c r="C92" s="113" t="s">
        <v>82</v>
      </c>
      <c r="D92" s="215"/>
      <c r="E92" s="184" t="s">
        <v>331</v>
      </c>
      <c r="F92" s="95" t="s">
        <v>422</v>
      </c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1:20" x14ac:dyDescent="0.2">
      <c r="A93" s="88"/>
      <c r="B93" s="96"/>
      <c r="C93" s="88"/>
      <c r="D93" s="88"/>
      <c r="E93" s="189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1:20" ht="15" thickBot="1" x14ac:dyDescent="0.25">
      <c r="A94" s="88"/>
      <c r="B94" s="96"/>
      <c r="C94" s="88"/>
      <c r="D94" s="88"/>
      <c r="E94" s="189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1:20" ht="15.75" thickBot="1" x14ac:dyDescent="0.25">
      <c r="A95" s="88"/>
      <c r="B95" s="106"/>
      <c r="C95" s="108" t="s">
        <v>248</v>
      </c>
      <c r="D95" s="118"/>
      <c r="E95" s="190"/>
      <c r="F95" s="97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1:20" ht="15.75" thickBot="1" x14ac:dyDescent="0.3">
      <c r="A96" s="88"/>
      <c r="B96" s="106"/>
      <c r="C96" s="119" t="s">
        <v>237</v>
      </c>
      <c r="D96" s="176"/>
      <c r="E96" s="181" t="s">
        <v>331</v>
      </c>
      <c r="F96" s="95" t="s">
        <v>425</v>
      </c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1:20" ht="15.75" thickBot="1" x14ac:dyDescent="0.25">
      <c r="A97" s="88"/>
      <c r="B97" s="106"/>
      <c r="C97" s="120" t="s">
        <v>225</v>
      </c>
      <c r="D97" s="103"/>
      <c r="E97" s="181" t="s">
        <v>86</v>
      </c>
      <c r="F97" s="105" t="s">
        <v>497</v>
      </c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1:20" ht="15.75" thickBot="1" x14ac:dyDescent="0.25">
      <c r="A98" s="88"/>
      <c r="B98" s="106"/>
      <c r="C98" s="120" t="s">
        <v>226</v>
      </c>
      <c r="D98" s="103"/>
      <c r="E98" s="181" t="s">
        <v>86</v>
      </c>
      <c r="F98" s="105" t="s">
        <v>497</v>
      </c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1:20" ht="15.75" thickBot="1" x14ac:dyDescent="0.25">
      <c r="A99" s="88"/>
      <c r="B99" s="106"/>
      <c r="C99" s="120" t="s">
        <v>227</v>
      </c>
      <c r="D99" s="103"/>
      <c r="E99" s="181" t="s">
        <v>86</v>
      </c>
      <c r="F99" s="105" t="s">
        <v>497</v>
      </c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1:20" ht="15.75" thickBot="1" x14ac:dyDescent="0.25">
      <c r="A100" s="88"/>
      <c r="B100" s="106"/>
      <c r="C100" s="120" t="s">
        <v>228</v>
      </c>
      <c r="D100" s="103"/>
      <c r="E100" s="181" t="s">
        <v>86</v>
      </c>
      <c r="F100" s="105" t="s">
        <v>497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1:20" ht="15.75" customHeight="1" thickBot="1" x14ac:dyDescent="0.25">
      <c r="A101" s="88"/>
      <c r="B101" s="106"/>
      <c r="C101" s="120" t="s">
        <v>229</v>
      </c>
      <c r="D101" s="103"/>
      <c r="E101" s="181" t="s">
        <v>86</v>
      </c>
      <c r="F101" s="105" t="s">
        <v>497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1:20" ht="15.75" thickBot="1" x14ac:dyDescent="0.25">
      <c r="A102" s="88"/>
      <c r="B102" s="106"/>
      <c r="C102" s="120" t="s">
        <v>230</v>
      </c>
      <c r="D102" s="103"/>
      <c r="E102" s="181" t="s">
        <v>86</v>
      </c>
      <c r="F102" s="105" t="s">
        <v>497</v>
      </c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1:20" ht="15.75" thickBot="1" x14ac:dyDescent="0.25">
      <c r="A103" s="88"/>
      <c r="B103" s="106"/>
      <c r="C103" s="120" t="s">
        <v>231</v>
      </c>
      <c r="D103" s="103"/>
      <c r="E103" s="181" t="s">
        <v>86</v>
      </c>
      <c r="F103" s="105" t="s">
        <v>497</v>
      </c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1:20" ht="15.6" customHeight="1" thickBot="1" x14ac:dyDescent="0.25">
      <c r="A104" s="88"/>
      <c r="B104" s="106"/>
      <c r="C104" s="120" t="s">
        <v>285</v>
      </c>
      <c r="D104" s="103"/>
      <c r="E104" s="181" t="s">
        <v>86</v>
      </c>
      <c r="F104" s="105" t="s">
        <v>497</v>
      </c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1:20" ht="15.75" thickBot="1" x14ac:dyDescent="0.25">
      <c r="A105" s="88"/>
      <c r="B105" s="106"/>
      <c r="C105" s="120" t="s">
        <v>232</v>
      </c>
      <c r="D105" s="176"/>
      <c r="E105" s="181" t="s">
        <v>86</v>
      </c>
      <c r="F105" s="105" t="s">
        <v>497</v>
      </c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1:20" ht="15.75" thickBot="1" x14ac:dyDescent="0.25">
      <c r="A106" s="88"/>
      <c r="B106" s="106"/>
      <c r="C106" s="120" t="s">
        <v>233</v>
      </c>
      <c r="D106" s="103"/>
      <c r="E106" s="181" t="s">
        <v>86</v>
      </c>
      <c r="F106" s="105" t="s">
        <v>497</v>
      </c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1:20" ht="15.75" thickBot="1" x14ac:dyDescent="0.25">
      <c r="A107" s="88"/>
      <c r="B107" s="106"/>
      <c r="C107" s="120" t="s">
        <v>235</v>
      </c>
      <c r="D107" s="103"/>
      <c r="E107" s="181" t="s">
        <v>86</v>
      </c>
      <c r="F107" s="105" t="s">
        <v>497</v>
      </c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1:20" ht="15.75" thickBot="1" x14ac:dyDescent="0.25">
      <c r="A108" s="88"/>
      <c r="B108" s="106"/>
      <c r="C108" s="120" t="s">
        <v>234</v>
      </c>
      <c r="D108" s="103"/>
      <c r="E108" s="181" t="s">
        <v>86</v>
      </c>
      <c r="F108" s="105" t="s">
        <v>497</v>
      </c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1:20" ht="15.75" thickBot="1" x14ac:dyDescent="0.25">
      <c r="A109" s="88"/>
      <c r="B109" s="106"/>
      <c r="C109" s="120" t="s">
        <v>286</v>
      </c>
      <c r="D109" s="103"/>
      <c r="E109" s="181" t="s">
        <v>86</v>
      </c>
      <c r="F109" s="105" t="s">
        <v>497</v>
      </c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1:20" ht="15.75" thickBot="1" x14ac:dyDescent="0.25">
      <c r="A110" s="88"/>
      <c r="B110" s="106"/>
      <c r="C110" s="120" t="s">
        <v>287</v>
      </c>
      <c r="D110" s="103"/>
      <c r="E110" s="181" t="s">
        <v>86</v>
      </c>
      <c r="F110" s="105" t="s">
        <v>497</v>
      </c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1:20" ht="15.75" thickBot="1" x14ac:dyDescent="0.25">
      <c r="A111" s="88"/>
      <c r="B111" s="106"/>
      <c r="C111" s="120" t="s">
        <v>288</v>
      </c>
      <c r="D111" s="103"/>
      <c r="E111" s="181" t="s">
        <v>86</v>
      </c>
      <c r="F111" s="105" t="s">
        <v>497</v>
      </c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</row>
    <row r="112" spans="1:20" ht="15.75" thickBot="1" x14ac:dyDescent="0.25">
      <c r="A112" s="88"/>
      <c r="B112" s="106"/>
      <c r="C112" s="120" t="s">
        <v>236</v>
      </c>
      <c r="D112" s="103"/>
      <c r="E112" s="181" t="s">
        <v>86</v>
      </c>
      <c r="F112" s="105" t="s">
        <v>497</v>
      </c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</row>
    <row r="113" spans="1:20" ht="15.75" thickBot="1" x14ac:dyDescent="0.25">
      <c r="A113" s="88"/>
      <c r="B113" s="106"/>
      <c r="C113" s="120" t="s">
        <v>262</v>
      </c>
      <c r="D113" s="103"/>
      <c r="E113" s="181" t="s">
        <v>86</v>
      </c>
      <c r="F113" s="105" t="s">
        <v>497</v>
      </c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</row>
    <row r="114" spans="1:20" ht="15.75" thickBot="1" x14ac:dyDescent="0.25">
      <c r="A114" s="88"/>
      <c r="B114" s="106"/>
      <c r="C114" s="120" t="s">
        <v>261</v>
      </c>
      <c r="D114" s="103"/>
      <c r="E114" s="181" t="s">
        <v>86</v>
      </c>
      <c r="F114" s="105" t="s">
        <v>497</v>
      </c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</row>
    <row r="115" spans="1:20" ht="15.75" thickBot="1" x14ac:dyDescent="0.25">
      <c r="A115" s="88"/>
      <c r="B115" s="106"/>
      <c r="C115" s="120" t="s">
        <v>289</v>
      </c>
      <c r="D115" s="103"/>
      <c r="E115" s="181" t="s">
        <v>86</v>
      </c>
      <c r="F115" s="105" t="s">
        <v>497</v>
      </c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</row>
    <row r="116" spans="1:20" ht="15.75" thickBot="1" x14ac:dyDescent="0.25">
      <c r="A116" s="88"/>
      <c r="B116" s="96"/>
      <c r="C116" s="113" t="s">
        <v>221</v>
      </c>
      <c r="D116" s="104"/>
      <c r="E116" s="181" t="s">
        <v>86</v>
      </c>
      <c r="F116" s="105" t="s">
        <v>338</v>
      </c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</row>
    <row r="117" spans="1:20" ht="15" thickBot="1" x14ac:dyDescent="0.25">
      <c r="A117" s="88"/>
      <c r="B117" s="96"/>
      <c r="C117" s="88"/>
      <c r="D117" s="88"/>
      <c r="E117" s="189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</row>
    <row r="118" spans="1:20" ht="15.75" thickBot="1" x14ac:dyDescent="0.25">
      <c r="A118" s="88"/>
      <c r="B118" s="96"/>
      <c r="C118" s="108" t="s">
        <v>489</v>
      </c>
      <c r="D118" s="118"/>
      <c r="E118" s="189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</row>
    <row r="119" spans="1:20" ht="15.75" thickBot="1" x14ac:dyDescent="0.25">
      <c r="A119" s="88"/>
      <c r="B119" s="96"/>
      <c r="C119" s="120" t="s">
        <v>490</v>
      </c>
      <c r="D119" s="176"/>
      <c r="E119" s="189" t="s">
        <v>331</v>
      </c>
      <c r="F119" s="95" t="s">
        <v>425</v>
      </c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</row>
    <row r="120" spans="1:20" ht="30.75" thickBot="1" x14ac:dyDescent="0.3">
      <c r="A120" s="88"/>
      <c r="B120" s="96"/>
      <c r="C120" s="223" t="s">
        <v>525</v>
      </c>
      <c r="D120" s="103"/>
      <c r="E120" s="189" t="s">
        <v>86</v>
      </c>
      <c r="F120" s="95" t="s">
        <v>500</v>
      </c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</row>
    <row r="121" spans="1:20" ht="15.75" thickBot="1" x14ac:dyDescent="0.25">
      <c r="A121" s="88"/>
      <c r="B121" s="96"/>
      <c r="C121" s="120" t="s">
        <v>517</v>
      </c>
      <c r="D121" s="103"/>
      <c r="E121" s="189" t="s">
        <v>331</v>
      </c>
      <c r="F121" s="95" t="s">
        <v>425</v>
      </c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</row>
    <row r="122" spans="1:20" ht="30.75" thickBot="1" x14ac:dyDescent="0.25">
      <c r="A122" s="88"/>
      <c r="B122" s="96"/>
      <c r="C122" s="120" t="s">
        <v>526</v>
      </c>
      <c r="D122" s="103"/>
      <c r="E122" s="189" t="s">
        <v>86</v>
      </c>
      <c r="F122" s="95" t="s">
        <v>500</v>
      </c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</row>
    <row r="123" spans="1:20" ht="15.75" thickBot="1" x14ac:dyDescent="0.25">
      <c r="A123" s="88"/>
      <c r="B123" s="96"/>
      <c r="C123" s="120" t="s">
        <v>536</v>
      </c>
      <c r="D123" s="103"/>
      <c r="E123" s="189" t="s">
        <v>331</v>
      </c>
      <c r="F123" s="95" t="s">
        <v>425</v>
      </c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</row>
    <row r="124" spans="1:20" ht="15.75" thickBot="1" x14ac:dyDescent="0.25">
      <c r="A124" s="88"/>
      <c r="B124" s="96"/>
      <c r="C124" s="120" t="s">
        <v>537</v>
      </c>
      <c r="D124" s="103"/>
      <c r="E124" s="189" t="s">
        <v>331</v>
      </c>
      <c r="F124" s="95" t="s">
        <v>425</v>
      </c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</row>
    <row r="125" spans="1:20" ht="15.75" thickBot="1" x14ac:dyDescent="0.25">
      <c r="A125" s="88"/>
      <c r="B125" s="96"/>
      <c r="C125" s="120" t="s">
        <v>538</v>
      </c>
      <c r="D125" s="103"/>
      <c r="E125" s="189" t="s">
        <v>428</v>
      </c>
      <c r="F125" s="95" t="s">
        <v>427</v>
      </c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</row>
    <row r="126" spans="1:20" ht="15.75" thickBot="1" x14ac:dyDescent="0.25">
      <c r="A126" s="88"/>
      <c r="B126" s="96"/>
      <c r="C126" s="120" t="s">
        <v>539</v>
      </c>
      <c r="D126" s="103"/>
      <c r="E126" s="189" t="s">
        <v>331</v>
      </c>
      <c r="F126" s="95" t="s">
        <v>425</v>
      </c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</row>
    <row r="127" spans="1:20" ht="15.75" thickBot="1" x14ac:dyDescent="0.25">
      <c r="A127" s="88"/>
      <c r="B127" s="96"/>
      <c r="C127" s="120" t="s">
        <v>540</v>
      </c>
      <c r="D127" s="103"/>
      <c r="E127" s="189" t="s">
        <v>428</v>
      </c>
      <c r="F127" s="95" t="s">
        <v>427</v>
      </c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</row>
    <row r="128" spans="1:20" ht="15.75" thickBot="1" x14ac:dyDescent="0.25">
      <c r="A128" s="88"/>
      <c r="B128" s="96"/>
      <c r="C128" s="120" t="s">
        <v>491</v>
      </c>
      <c r="D128" s="103"/>
      <c r="E128" s="189" t="s">
        <v>331</v>
      </c>
      <c r="F128" s="95" t="s">
        <v>425</v>
      </c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</row>
    <row r="129" spans="1:20" ht="30.75" thickBot="1" x14ac:dyDescent="0.3">
      <c r="A129" s="88"/>
      <c r="B129" s="96"/>
      <c r="C129" s="222" t="s">
        <v>527</v>
      </c>
      <c r="D129" s="103"/>
      <c r="E129" s="189" t="s">
        <v>86</v>
      </c>
      <c r="F129" s="95" t="s">
        <v>500</v>
      </c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</row>
    <row r="130" spans="1:20" ht="15.75" thickBot="1" x14ac:dyDescent="0.25">
      <c r="A130" s="88"/>
      <c r="B130" s="96"/>
      <c r="C130" s="120" t="s">
        <v>541</v>
      </c>
      <c r="D130" s="103"/>
      <c r="E130" s="189" t="s">
        <v>331</v>
      </c>
      <c r="F130" s="95" t="s">
        <v>425</v>
      </c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</row>
    <row r="131" spans="1:20" ht="15.75" thickBot="1" x14ac:dyDescent="0.25">
      <c r="A131" s="88"/>
      <c r="B131" s="96"/>
      <c r="C131" s="120" t="s">
        <v>492</v>
      </c>
      <c r="D131" s="103"/>
      <c r="E131" s="189" t="s">
        <v>331</v>
      </c>
      <c r="F131" s="95" t="s">
        <v>425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</row>
    <row r="132" spans="1:20" ht="15.75" thickBot="1" x14ac:dyDescent="0.25">
      <c r="A132" s="88"/>
      <c r="B132" s="96"/>
      <c r="C132" s="120" t="s">
        <v>518</v>
      </c>
      <c r="D132" s="103"/>
      <c r="E132" s="189" t="s">
        <v>331</v>
      </c>
      <c r="F132" s="95" t="s">
        <v>425</v>
      </c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</row>
    <row r="133" spans="1:20" ht="15.75" thickBot="1" x14ac:dyDescent="0.25">
      <c r="A133" s="88"/>
      <c r="B133" s="96"/>
      <c r="C133" s="120" t="s">
        <v>542</v>
      </c>
      <c r="D133" s="103"/>
      <c r="E133" s="189" t="s">
        <v>331</v>
      </c>
      <c r="F133" s="95" t="s">
        <v>425</v>
      </c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</row>
    <row r="134" spans="1:20" ht="15.75" thickBot="1" x14ac:dyDescent="0.25">
      <c r="A134" s="88"/>
      <c r="B134" s="96"/>
      <c r="C134" s="120" t="s">
        <v>506</v>
      </c>
      <c r="D134" s="103"/>
      <c r="E134" s="189" t="s">
        <v>331</v>
      </c>
      <c r="F134" s="95" t="s">
        <v>425</v>
      </c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</row>
    <row r="135" spans="1:20" ht="15.75" thickBot="1" x14ac:dyDescent="0.25">
      <c r="A135" s="88"/>
      <c r="B135" s="96"/>
      <c r="C135" s="120" t="s">
        <v>544</v>
      </c>
      <c r="D135" s="219"/>
      <c r="E135" s="189" t="s">
        <v>331</v>
      </c>
      <c r="F135" s="95" t="s">
        <v>498</v>
      </c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</row>
    <row r="136" spans="1:20" ht="15.75" thickBot="1" x14ac:dyDescent="0.25">
      <c r="A136" s="88"/>
      <c r="B136" s="96"/>
      <c r="C136" s="120" t="s">
        <v>545</v>
      </c>
      <c r="D136" s="103"/>
      <c r="E136" s="189" t="s">
        <v>331</v>
      </c>
      <c r="F136" s="95" t="s">
        <v>425</v>
      </c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</row>
    <row r="137" spans="1:20" ht="15.75" thickBot="1" x14ac:dyDescent="0.25">
      <c r="A137" s="88"/>
      <c r="B137" s="96"/>
      <c r="C137" s="120" t="s">
        <v>528</v>
      </c>
      <c r="D137" s="103"/>
      <c r="E137" s="189" t="s">
        <v>331</v>
      </c>
      <c r="F137" s="95" t="s">
        <v>425</v>
      </c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</row>
    <row r="138" spans="1:20" ht="15.75" thickBot="1" x14ac:dyDescent="0.25">
      <c r="A138" s="88"/>
      <c r="B138" s="96"/>
      <c r="C138" s="120" t="s">
        <v>552</v>
      </c>
      <c r="D138" s="103"/>
      <c r="E138" s="189" t="s">
        <v>428</v>
      </c>
      <c r="F138" s="95" t="s">
        <v>427</v>
      </c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</row>
    <row r="139" spans="1:20" ht="15.75" thickBot="1" x14ac:dyDescent="0.25">
      <c r="A139" s="88"/>
      <c r="B139" s="96"/>
      <c r="C139" s="120" t="s">
        <v>546</v>
      </c>
      <c r="D139" s="103"/>
      <c r="E139" s="189" t="s">
        <v>331</v>
      </c>
      <c r="F139" s="95" t="s">
        <v>425</v>
      </c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</row>
    <row r="140" spans="1:20" ht="15.75" thickBot="1" x14ac:dyDescent="0.25">
      <c r="A140" s="88"/>
      <c r="B140" s="96"/>
      <c r="C140" s="120" t="s">
        <v>510</v>
      </c>
      <c r="D140" s="219"/>
      <c r="E140" s="189" t="s">
        <v>331</v>
      </c>
      <c r="F140" s="95" t="s">
        <v>425</v>
      </c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</row>
    <row r="141" spans="1:20" ht="15.75" thickBot="1" x14ac:dyDescent="0.25">
      <c r="A141" s="88"/>
      <c r="B141" s="96"/>
      <c r="C141" s="120" t="s">
        <v>547</v>
      </c>
      <c r="D141" s="103"/>
      <c r="E141" s="189" t="s">
        <v>331</v>
      </c>
      <c r="F141" s="95" t="s">
        <v>425</v>
      </c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</row>
    <row r="142" spans="1:20" ht="15.75" thickBot="1" x14ac:dyDescent="0.25">
      <c r="A142" s="88"/>
      <c r="B142" s="96"/>
      <c r="C142" s="120" t="s">
        <v>548</v>
      </c>
      <c r="D142" s="103"/>
      <c r="E142" s="189" t="s">
        <v>331</v>
      </c>
      <c r="F142" s="95" t="s">
        <v>425</v>
      </c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</row>
    <row r="143" spans="1:20" ht="15.75" thickBot="1" x14ac:dyDescent="0.25">
      <c r="A143" s="88"/>
      <c r="B143" s="96"/>
      <c r="C143" s="120" t="s">
        <v>531</v>
      </c>
      <c r="D143" s="103"/>
      <c r="E143" s="189" t="s">
        <v>331</v>
      </c>
      <c r="F143" s="95" t="s">
        <v>425</v>
      </c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</row>
    <row r="144" spans="1:20" ht="15.75" thickBot="1" x14ac:dyDescent="0.25">
      <c r="A144" s="88"/>
      <c r="B144" s="96"/>
      <c r="C144" s="120" t="s">
        <v>549</v>
      </c>
      <c r="D144" s="103"/>
      <c r="E144" s="189" t="s">
        <v>331</v>
      </c>
      <c r="F144" s="95" t="s">
        <v>425</v>
      </c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</row>
    <row r="145" spans="1:20" ht="15.75" thickBot="1" x14ac:dyDescent="0.25">
      <c r="A145" s="88"/>
      <c r="B145" s="96"/>
      <c r="C145" s="120" t="s">
        <v>550</v>
      </c>
      <c r="D145" s="103"/>
      <c r="E145" s="189" t="s">
        <v>331</v>
      </c>
      <c r="F145" s="95" t="s">
        <v>425</v>
      </c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</row>
    <row r="146" spans="1:20" ht="15.75" thickBot="1" x14ac:dyDescent="0.25">
      <c r="A146" s="88"/>
      <c r="B146" s="96"/>
      <c r="C146" s="120" t="s">
        <v>493</v>
      </c>
      <c r="D146" s="103"/>
      <c r="E146" s="189" t="s">
        <v>331</v>
      </c>
      <c r="F146" s="95" t="s">
        <v>425</v>
      </c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</row>
    <row r="147" spans="1:20" ht="30.75" customHeight="1" thickBot="1" x14ac:dyDescent="0.3">
      <c r="A147" s="88"/>
      <c r="B147" s="96"/>
      <c r="C147" s="222" t="s">
        <v>532</v>
      </c>
      <c r="D147" s="103"/>
      <c r="E147" s="189" t="s">
        <v>86</v>
      </c>
      <c r="F147" s="95" t="s">
        <v>500</v>
      </c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</row>
    <row r="148" spans="1:20" ht="15.75" thickBot="1" x14ac:dyDescent="0.25">
      <c r="A148" s="88"/>
      <c r="B148" s="96"/>
      <c r="C148" s="120" t="s">
        <v>494</v>
      </c>
      <c r="D148" s="103"/>
      <c r="E148" s="189" t="s">
        <v>331</v>
      </c>
      <c r="F148" s="95" t="s">
        <v>425</v>
      </c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</row>
    <row r="149" spans="1:20" ht="30.75" customHeight="1" thickBot="1" x14ac:dyDescent="0.3">
      <c r="A149" s="88"/>
      <c r="B149" s="96"/>
      <c r="C149" s="222" t="s">
        <v>533</v>
      </c>
      <c r="D149" s="103"/>
      <c r="E149" s="189" t="s">
        <v>86</v>
      </c>
      <c r="F149" s="95" t="s">
        <v>500</v>
      </c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</row>
    <row r="150" spans="1:20" ht="15.75" thickBot="1" x14ac:dyDescent="0.25">
      <c r="A150" s="88"/>
      <c r="B150" s="96"/>
      <c r="C150" s="120" t="s">
        <v>495</v>
      </c>
      <c r="D150" s="103"/>
      <c r="E150" s="189" t="s">
        <v>331</v>
      </c>
      <c r="F150" s="95" t="s">
        <v>425</v>
      </c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</row>
    <row r="151" spans="1:20" ht="15.75" thickBot="1" x14ac:dyDescent="0.25">
      <c r="A151" s="88"/>
      <c r="B151" s="96"/>
      <c r="C151" s="120" t="s">
        <v>496</v>
      </c>
      <c r="D151" s="103"/>
      <c r="E151" s="189" t="s">
        <v>331</v>
      </c>
      <c r="F151" s="95" t="s">
        <v>425</v>
      </c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</row>
    <row r="152" spans="1:20" ht="15.75" thickBot="1" x14ac:dyDescent="0.25">
      <c r="A152" s="88"/>
      <c r="B152" s="96"/>
      <c r="C152" s="227" t="s">
        <v>551</v>
      </c>
      <c r="D152" s="229"/>
      <c r="E152" s="189" t="s">
        <v>331</v>
      </c>
      <c r="F152" s="95" t="s">
        <v>425</v>
      </c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</row>
    <row r="153" spans="1:20" ht="30.75" customHeight="1" thickBot="1" x14ac:dyDescent="0.25">
      <c r="A153" s="88"/>
      <c r="B153" s="96"/>
      <c r="C153" s="113" t="s">
        <v>534</v>
      </c>
      <c r="D153" s="228"/>
      <c r="E153" s="189" t="s">
        <v>428</v>
      </c>
      <c r="F153" s="95" t="s">
        <v>535</v>
      </c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</row>
    <row r="154" spans="1:20" ht="15" thickBot="1" x14ac:dyDescent="0.25">
      <c r="A154" s="88"/>
      <c r="B154" s="88"/>
      <c r="C154" s="88"/>
      <c r="D154" s="88"/>
      <c r="E154" s="189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</row>
    <row r="155" spans="1:20" ht="15.75" thickBot="1" x14ac:dyDescent="0.25">
      <c r="A155" s="88"/>
      <c r="B155" s="96"/>
      <c r="C155" s="108" t="s">
        <v>203</v>
      </c>
      <c r="D155" s="109"/>
      <c r="E155" s="183"/>
      <c r="F155" s="92" t="s">
        <v>426</v>
      </c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</row>
    <row r="156" spans="1:20" ht="15.75" thickBot="1" x14ac:dyDescent="0.25">
      <c r="A156" s="88"/>
      <c r="B156" s="96"/>
      <c r="C156" s="112" t="s">
        <v>222</v>
      </c>
      <c r="D156" s="217"/>
      <c r="E156" s="191" t="s">
        <v>331</v>
      </c>
      <c r="F156" s="95" t="s">
        <v>417</v>
      </c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</row>
    <row r="157" spans="1:20" ht="15.75" thickBot="1" x14ac:dyDescent="0.25">
      <c r="A157" s="88"/>
      <c r="B157" s="96"/>
      <c r="C157" s="113" t="s">
        <v>223</v>
      </c>
      <c r="D157" s="107"/>
      <c r="E157" s="191" t="s">
        <v>428</v>
      </c>
      <c r="F157" s="105" t="s">
        <v>501</v>
      </c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</row>
    <row r="158" spans="1:20" x14ac:dyDescent="0.2">
      <c r="A158" s="88"/>
      <c r="B158" s="96"/>
      <c r="C158" s="93"/>
      <c r="D158" s="93"/>
      <c r="E158" s="93"/>
      <c r="F158" s="100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</row>
    <row r="159" spans="1:20" hidden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</row>
    <row r="160" spans="1:20" hidden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</row>
    <row r="161" spans="1:16" hidden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</row>
  </sheetData>
  <sheetProtection algorithmName="SHA-512" hashValue="TdzMY0suXFFBWSIqsuU92ch4ykz5/Ie4GVRwheR8MS7ZsxI2qQELSWVa39pa1jvcTbwgzy4/TQznyq830vyxsw==" saltValue="+us8lqawjtxXr2ilRti3Cw==" spinCount="100000" sheet="1" objects="1" scenarios="1"/>
  <dataValidations count="41">
    <dataValidation type="date" operator="greaterThan" allowBlank="1" showInputMessage="1" showErrorMessage="1" errorTitle="Error" error="Entry must be a date greater than 01/01/2020." sqref="D55 D22" xr:uid="{64B287FF-0870-42E9-AAA0-D7881A91A94D}">
      <formula1>43831</formula1>
    </dataValidation>
    <dataValidation type="custom" operator="equal" allowBlank="1" showInputMessage="1" showErrorMessage="1" errorTitle="Error" error="Entry must be a 5-digit postal code." sqref="D28" xr:uid="{07F4530E-C1C0-459E-9804-7DB2304AAA84}">
      <formula1>AND(ISNUMBER(VALUE(RIGHT(_xlfn.CONCAT("00000",Zip_Code),5))),VALUE(RIGHT(_xlfn.CONCAT("00000",Zip_Code),5))&gt;=500,VALUE(_xlfn.CONCAT("00000",Zip_Code))&lt;=99999)</formula1>
    </dataValidation>
    <dataValidation type="whole" allowBlank="1" showInputMessage="1" showErrorMessage="1" errorTitle="Error" error="Entry must be a numeric value between 1 and 99." sqref="D37" xr:uid="{8A13F8A7-62F0-4F36-83C5-5EBFBA5DC5CB}">
      <formula1>1</formula1>
      <formula2>99</formula2>
    </dataValidation>
    <dataValidation type="whole" allowBlank="1" showInputMessage="1" showErrorMessage="1" errorTitle="Error" error="Entry must be a numeric value between 1 and 5." sqref="D92" xr:uid="{EC04AD93-4722-49CC-9328-C701E4792A2A}">
      <formula1>1</formula1>
      <formula2>5</formula2>
    </dataValidation>
    <dataValidation type="whole" showInputMessage="1" showErrorMessage="1" sqref="D52" xr:uid="{C080C47D-5D6F-4BD2-AA43-EC1F645F0EE9}">
      <formula1>1</formula1>
      <formula2>99999</formula2>
    </dataValidation>
    <dataValidation type="custom" operator="greaterThan" allowBlank="1" showInputMessage="1" showErrorMessage="1" errorTitle="Error" error="Entry must be a series of numeric digits with a maximum length of 10 characters." sqref="D156" xr:uid="{1D893AAE-3964-4ED9-9F1D-68FAEBBE78C1}">
      <formula1>AND(ISNUMBER(Deal_Identifier),Deal_Identifier&lt;=9999999999)</formula1>
    </dataValidation>
    <dataValidation type="whole" allowBlank="1" showInputMessage="1" showErrorMessage="1" errorTitle="Error" error="Entry must be a numeric value between 0 and 999." sqref="D43:D44" xr:uid="{524C5625-C3FB-4BF5-975D-EF48D8F5686F}">
      <formula1>0</formula1>
      <formula2>999</formula2>
    </dataValidation>
    <dataValidation type="whole" operator="greaterThanOrEqual" allowBlank="1" showInputMessage="1" showErrorMessage="1" errorTitle="Error" error="Entry must be a numeric value greater than or equal to 1700." sqref="D42" xr:uid="{33CFB84C-6E09-496C-B870-ECBEF76CE61B}">
      <formula1>1700</formula1>
    </dataValidation>
    <dataValidation type="custom" allowBlank="1" showInputMessage="1" showErrorMessage="1" errorTitle="Error" error="Entry must be a series of numeric digits with a length 10 characters OR 14 characters with a hyphen (-) as the 11th character." sqref="D157" xr:uid="{5C1D7302-AC4C-48AB-BEE0-78BD168F15D5}">
      <formula1>IF(LEN(CRN)=10,ISNUMBER(VALUE(CRN)),AND(LEN(CRN)=14,ISNUMBER(VALUE(LEFT(CRN,10))),MID(CRN,11,1)="-",ISNUMBER(VALUE(RIGHT(CRN,3)))))</formula1>
    </dataValidation>
    <dataValidation type="list" allowBlank="1" showInputMessage="1" showErrorMessage="1" errorTitle="Error" error="Entry is limited to values within the cell's drop-down." sqref="D18" xr:uid="{B86D178B-F3BA-4728-BED1-0B32EB8D2968}">
      <formula1>ThirdPartyReportSubType</formula1>
    </dataValidation>
    <dataValidation type="list" allowBlank="1" showInputMessage="1" showErrorMessage="1" errorTitle="Error" error="Entry is limited to values within the cell's drop-down." sqref="D29" xr:uid="{C2F7BAA6-7BC5-468E-9549-5E386780A0C1}">
      <formula1>StateCode</formula1>
    </dataValidation>
    <dataValidation type="list" allowBlank="1" showInputMessage="1" showErrorMessage="1" errorTitle="Error" error="Entry is limited to values within the cell's drop-down." sqref="D45" xr:uid="{4817A71E-1C04-423B-937A-A70C289A4F4E}">
      <formula1>BuildingType</formula1>
    </dataValidation>
    <dataValidation type="list" allowBlank="1" showInputMessage="1" showErrorMessage="1" errorTitle="Error" error="Entry is limited to values within the cell's drop-down." sqref="D48" xr:uid="{09905B8A-BB34-4DF1-A394-324DABA4F276}">
      <formula1>UseOfGroundFloor</formula1>
    </dataValidation>
    <dataValidation type="list" allowBlank="1" showInputMessage="1" showErrorMessage="1" errorTitle="Error" error="Entry is limited to values within the cell's drop-down." sqref="D78" xr:uid="{30A5E56C-5C65-4A2B-A8A8-B4B4869D7065}">
      <formula1>RoofType</formula1>
    </dataValidation>
    <dataValidation type="list" allowBlank="1" showInputMessage="1" showErrorMessage="1" errorTitle="Error" error="Entry is limited to values within the cell's drop-down." sqref="D82" xr:uid="{D5E60E80-D80C-4C38-B98B-4EB73A223994}">
      <formula1>WalkwayConstructionType</formula1>
    </dataValidation>
    <dataValidation type="textLength" allowBlank="1" showInputMessage="1" showErrorMessage="1" errorTitle="Error" error="Entry must be between 1 and 100 characters in length." sqref="D35:D36 D23 D83 D38 D41 D46:D47 D30:D31 D49 D19:D21 D81 D116 D79 D13" xr:uid="{104220E5-63B1-4B74-A4F2-AB6517FF66E3}">
      <formula1>1</formula1>
      <formula2>100</formula2>
    </dataValidation>
    <dataValidation type="whole" allowBlank="1" showInputMessage="1" showErrorMessage="1" errorTitle="Error" error="Entry must be a numeric value between 1 and 99,999." sqref="D50" xr:uid="{AC5EB379-9DD3-4427-BC47-2862A901CF9E}">
      <formula1>1</formula1>
      <formula2>99999</formula2>
    </dataValidation>
    <dataValidation type="whole" allowBlank="1" showInputMessage="1" showErrorMessage="1" errorTitle="Error" error="Entry must be a numeric value between 0 and 99,999." sqref="D51" xr:uid="{ADCF3613-9214-4B38-B5E6-696C8822F800}">
      <formula1>0</formula1>
      <formula2>99999</formula2>
    </dataValidation>
    <dataValidation type="list" allowBlank="1" showInputMessage="1" showErrorMessage="1" errorTitle="Error" error="Entry is limited to values within the cell's drop-down." sqref="D39:D40 D61 D84:D91 D65:D72 D76:D77 D96:D115 D127 D133 D124:D125 D138:D139 D136" xr:uid="{88549E73-0BF1-4110-9D0B-CAA9CA65E5E3}">
      <formula1>YesOrNo</formula1>
    </dataValidation>
    <dataValidation type="whole" allowBlank="1" showInputMessage="1" showErrorMessage="1" errorTitle="Error" error="Entry must be a numeric value between 0 and 9,999." sqref="D62 D59 D73:D74" xr:uid="{8A0A8391-B37A-4761-AA44-52FB9A738EFC}">
      <formula1>0</formula1>
      <formula2>9999</formula2>
    </dataValidation>
    <dataValidation type="decimal" allowBlank="1" showInputMessage="1" showErrorMessage="1" errorTitle="Error" error="Entry must be a numeric value between 100.00 and 9,999,999.99." sqref="D63:D64" xr:uid="{2545D690-767C-4207-8AE9-FDE269182F3B}">
      <formula1>100</formula1>
      <formula2>9999999.99</formula2>
    </dataValidation>
    <dataValidation type="list" allowBlank="1" showInputMessage="1" showErrorMessage="1" errorTitle="Error" error="Entry is limited to values within the cell's drop-down." sqref="D80" xr:uid="{778BA81E-D3EB-409A-B0CD-D80FE52E4EAB}">
      <formula1>MultifamilyBuildingConstructionType</formula1>
    </dataValidation>
    <dataValidation type="list" allowBlank="1" showInputMessage="1" showErrorMessage="1" errorTitle="Error" error="Entry is limited to values within the cell's drop-down." sqref="D12" xr:uid="{A382F2DE-4B5D-437A-A47A-8610166CCE9C}">
      <formula1>DUSLenderName</formula1>
    </dataValidation>
    <dataValidation type="list" allowBlank="1" showInputMessage="1" showErrorMessage="1" errorTitle="Error" error="Entry is limited to values within the cell's drop-down." sqref="D119" xr:uid="{CA1EE35C-6247-4420-99D5-C54BF0E12A3F}">
      <formula1>PropertyUnderwritingCladdingType</formula1>
    </dataValidation>
    <dataValidation type="list" allowBlank="1" showInputMessage="1" showErrorMessage="1" errorTitle="Error" error="Entry is limited to values within the cell's drop-down." sqref="D121" xr:uid="{891BC0BB-02CA-4819-B10E-BD444ABAF5AE}">
      <formula1>PropertyUnderwritingRoofGeometryType</formula1>
    </dataValidation>
    <dataValidation type="list" allowBlank="1" showInputMessage="1" showErrorMessage="1" errorTitle="Error" error="Entry is limited to values within the cell's drop-down." sqref="D123 D141:D142 D144:D145 D126" xr:uid="{91587D22-EED4-4133-B142-B40A8057A5E3}">
      <formula1>YesNoUnknown</formula1>
    </dataValidation>
    <dataValidation type="textLength" allowBlank="1" showInputMessage="1" showErrorMessage="1" errorTitle="Error" error="Entry must be between 1 and 255 characters in length." sqref="D122 D147 D129 D120 D149" xr:uid="{1B6D32EF-D6AC-4375-8B10-A951B949F8CF}">
      <formula1>1</formula1>
      <formula2>255</formula2>
    </dataValidation>
    <dataValidation type="list" allowBlank="1" showInputMessage="1" showErrorMessage="1" errorTitle="Error" error="Entry is limited to values within the cell's drop-down." sqref="D128" xr:uid="{F0472679-DF6B-4271-B050-0644FC98A12A}">
      <formula1>PropertyUnderwritingStormDrainageSystemType</formula1>
    </dataValidation>
    <dataValidation type="list" allowBlank="1" showInputMessage="1" showErrorMessage="1" errorTitle="Error" error="Entry is limited to values within the cell's drop-down." sqref="D130" xr:uid="{5BB4BA2A-7F82-4255-942F-2EB528186F7E}">
      <formula1>PropertyUnderwritingWildfireResistantRoofVentsType</formula1>
    </dataValidation>
    <dataValidation type="list" allowBlank="1" showInputMessage="1" showErrorMessage="1" errorTitle="Error" error="Entry is limited to values within the cell's drop-down." sqref="D131" xr:uid="{87BEB7E8-9220-4943-AC5B-78DDC47FA49F}">
      <formula1>PropertyUnderwritingRoofAnchorType</formula1>
    </dataValidation>
    <dataValidation type="list" allowBlank="1" showInputMessage="1" showErrorMessage="1" errorTitle="Error" error="Entry is limited to values within the cell's drop-down." sqref="D132" xr:uid="{7429ECB8-3A8B-4A75-95E5-424A159B5D79}">
      <formula1>PropertyUnderwritingPatioDeckType</formula1>
    </dataValidation>
    <dataValidation type="list" allowBlank="1" showInputMessage="1" showErrorMessage="1" errorTitle="Error" error="Entry is limited to values within the cell's drop-down." sqref="D134" xr:uid="{F67184D8-30BB-4A00-9928-359CBEEDCEAD}">
      <formula1>PropertyUnderwritingSitePlanGeometryType</formula1>
    </dataValidation>
    <dataValidation type="list" allowBlank="1" showInputMessage="1" showErrorMessage="1" errorTitle="Error" error="Entry is limited to values within the cell's drop-down." sqref="D143" xr:uid="{1F73B083-E8C8-4613-A130-9F4866586258}">
      <formula1>PropertyUnderwritingFireServiceAccessibilityType</formula1>
    </dataValidation>
    <dataValidation type="list" allowBlank="1" showInputMessage="1" showErrorMessage="1" errorTitle="Error" error="Entry is limited to values within the cell's drop-down." sqref="D148 D146" xr:uid="{C7B42E00-0A89-42C6-AECC-E2961B7B737C}">
      <formula1>FuelType</formula1>
    </dataValidation>
    <dataValidation type="list" allowBlank="1" showInputMessage="1" showErrorMessage="1" errorTitle="Error" error="Entry is limited to values within the cell's drop-down." sqref="D150:D151" xr:uid="{C3DFC161-11AC-4C97-A761-1A9F348C0973}">
      <formula1>ResponsiblePartyType</formula1>
    </dataValidation>
    <dataValidation type="list" allowBlank="1" showInputMessage="1" showErrorMessage="1" errorTitle="Error" error="Entry is limited to values within the cell's drop-down." sqref="D152" xr:uid="{DB70D2D1-0CC5-41CF-801A-32E9C92A7F5C}">
      <formula1>PropertyUnderwritingFoundationType</formula1>
    </dataValidation>
    <dataValidation type="list" allowBlank="1" showInputMessage="1" showErrorMessage="1" errorTitle="Error" error="Entry is limited to values within the cell's drop-down." sqref="D140" xr:uid="{4E2415A7-2902-49F0-81E6-14EE36E91350}">
      <formula1>PropertyUnderwritingFirstFloorHeightType</formula1>
    </dataValidation>
    <dataValidation type="whole" allowBlank="1" showInputMessage="1" showErrorMessage="1" errorTitle="Error" error="Entry must be a numeric value between 0 and 99." sqref="D135" xr:uid="{0B65EBD1-EE05-4B98-B4A4-B13DEBE6C490}">
      <formula1>0</formula1>
      <formula2>99</formula2>
    </dataValidation>
    <dataValidation allowBlank="1" sqref="E1:E1048576" xr:uid="{EBE4F06F-D752-43F8-BC6D-5E60305D997D}"/>
    <dataValidation type="list" allowBlank="1" showInputMessage="1" showErrorMessage="1" errorTitle="Error" error="Entry is limited to values within the cell's drop-down." sqref="D137" xr:uid="{BF3E4871-4CFA-4DD5-98C1-C0ADF67C9054}">
      <formula1>PropertyUnderwritingSprinklerSystemType</formula1>
    </dataValidation>
    <dataValidation type="textLength" allowBlank="1" showInputMessage="1" showErrorMessage="1" errorTitle="Error" error="Entry must be between 1 and 500 characters in length." sqref="D153" xr:uid="{C0DC52E5-2351-4208-BA27-D999A88E042B}">
      <formula1>1</formula1>
      <formula2>500</formula2>
    </dataValidation>
  </dataValidations>
  <pageMargins left="0.7" right="0.7" top="0.75" bottom="0.75" header="0.3" footer="0.3"/>
  <pageSetup scale="40" fitToHeight="3" orientation="portrait" r:id="rId1"/>
  <headerFooter>
    <oddHeader>&amp;C&amp;"Source Sans Pro,Regular"&amp;F</oddHeader>
    <oddFooter>&amp;L&amp;"Source Sans Pro,Regular"&amp;K000000© 2022 Fannie Mae. Trademarks of Fannie Mae.
&amp;A&amp;C&amp;"Source Sans Pro,Regular"Form 4099E PCA - September 2022&amp;R&amp;"Source Sans Pro,Regular"Page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54F1B-60C7-4927-9A1F-D4BD727F1D5E}">
  <sheetPr codeName="Sheet3">
    <pageSetUpPr fitToPage="1"/>
  </sheetPr>
  <dimension ref="A1:AG88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B6" sqref="B6"/>
    </sheetView>
  </sheetViews>
  <sheetFormatPr defaultColWidth="0" defaultRowHeight="15" zeroHeight="1" x14ac:dyDescent="0.25"/>
  <cols>
    <col min="1" max="1" width="2.7109375" style="33" customWidth="1"/>
    <col min="2" max="2" width="8.85546875" style="33" customWidth="1"/>
    <col min="3" max="3" width="12.85546875" style="33" customWidth="1"/>
    <col min="4" max="4" width="17" style="33" customWidth="1"/>
    <col min="5" max="5" width="20.7109375" style="33" customWidth="1"/>
    <col min="6" max="6" width="30.7109375" style="33" customWidth="1"/>
    <col min="7" max="8" width="38" style="33" customWidth="1"/>
    <col min="9" max="11" width="15.28515625" style="33" customWidth="1"/>
    <col min="12" max="12" width="17.5703125" style="33" customWidth="1"/>
    <col min="13" max="13" width="56.85546875" style="33" bestFit="1" customWidth="1"/>
    <col min="14" max="14" width="24.85546875" style="33" customWidth="1"/>
    <col min="15" max="15" width="19.85546875" style="33" customWidth="1"/>
    <col min="16" max="17" width="11.85546875" style="33" customWidth="1"/>
    <col min="18" max="32" width="12.7109375" style="33" customWidth="1"/>
    <col min="33" max="33" width="2.7109375" style="33" customWidth="1"/>
    <col min="34" max="16384" width="8.85546875" style="33" hidden="1"/>
  </cols>
  <sheetData>
    <row r="1" spans="1:33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3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33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</row>
    <row r="4" spans="1:33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</row>
    <row r="5" spans="1:33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3" ht="21" x14ac:dyDescent="0.25">
      <c r="A6" s="85"/>
      <c r="B6" s="85"/>
      <c r="C6" s="86" t="s">
        <v>509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3" ht="15.75" thickBot="1" x14ac:dyDescent="0.3">
      <c r="A7" s="85"/>
      <c r="B7" s="85"/>
      <c r="C7" s="85"/>
      <c r="D7" s="85"/>
      <c r="E7" s="85"/>
      <c r="F7" s="126"/>
      <c r="G7" s="85"/>
      <c r="H7" s="126"/>
      <c r="I7" s="126"/>
      <c r="J7" s="126"/>
      <c r="K7" s="126"/>
      <c r="L7" s="126"/>
      <c r="M7" s="126"/>
      <c r="N7" s="126"/>
      <c r="O7" s="126"/>
      <c r="P7" s="126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3" s="36" customFormat="1" ht="32.25" thickBot="1" x14ac:dyDescent="0.3">
      <c r="A8" s="124"/>
      <c r="B8" s="124"/>
      <c r="C8" s="237" t="s">
        <v>309</v>
      </c>
      <c r="D8" s="238"/>
      <c r="E8" s="238"/>
      <c r="F8" s="239"/>
      <c r="G8" s="234" t="s">
        <v>241</v>
      </c>
      <c r="H8" s="235"/>
      <c r="I8" s="235"/>
      <c r="J8" s="235"/>
      <c r="K8" s="235"/>
      <c r="L8" s="236"/>
      <c r="M8" s="34" t="s">
        <v>242</v>
      </c>
      <c r="N8" s="159" t="s">
        <v>83</v>
      </c>
      <c r="O8" s="160">
        <v>0.03</v>
      </c>
      <c r="P8" s="127"/>
      <c r="Q8" s="128"/>
      <c r="R8" s="129"/>
      <c r="S8" s="129"/>
      <c r="T8" s="129"/>
      <c r="U8" s="129"/>
      <c r="V8" s="129"/>
      <c r="W8" s="232" t="s">
        <v>243</v>
      </c>
      <c r="X8" s="232"/>
      <c r="Y8" s="232"/>
      <c r="Z8" s="232"/>
      <c r="AA8" s="232"/>
      <c r="AB8" s="232"/>
      <c r="AC8" s="232"/>
      <c r="AD8" s="232"/>
      <c r="AE8" s="232"/>
      <c r="AF8" s="233"/>
      <c r="AG8" s="124"/>
    </row>
    <row r="9" spans="1:33" ht="15.75" thickBot="1" x14ac:dyDescent="0.3">
      <c r="A9" s="85"/>
      <c r="B9" s="85"/>
      <c r="C9" s="92"/>
      <c r="D9" s="85"/>
      <c r="E9" s="85"/>
      <c r="F9" s="126"/>
      <c r="G9" s="85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</row>
    <row r="10" spans="1:33" s="43" customFormat="1" ht="60.75" thickBot="1" x14ac:dyDescent="0.3">
      <c r="A10" s="125"/>
      <c r="B10" s="125"/>
      <c r="C10" s="37" t="s">
        <v>222</v>
      </c>
      <c r="D10" s="38" t="s">
        <v>223</v>
      </c>
      <c r="E10" s="38" t="s">
        <v>27</v>
      </c>
      <c r="F10" s="39" t="s">
        <v>308</v>
      </c>
      <c r="G10" s="40" t="s">
        <v>180</v>
      </c>
      <c r="H10" s="38" t="s">
        <v>182</v>
      </c>
      <c r="I10" s="38" t="s">
        <v>267</v>
      </c>
      <c r="J10" s="38" t="s">
        <v>268</v>
      </c>
      <c r="K10" s="38" t="s">
        <v>266</v>
      </c>
      <c r="L10" s="41" t="s">
        <v>291</v>
      </c>
      <c r="M10" s="42" t="s">
        <v>184</v>
      </c>
      <c r="N10" s="35" t="s">
        <v>185</v>
      </c>
      <c r="O10" s="38" t="s">
        <v>186</v>
      </c>
      <c r="P10" s="38" t="s">
        <v>265</v>
      </c>
      <c r="Q10" s="38" t="s">
        <v>187</v>
      </c>
      <c r="R10" s="38" t="s">
        <v>188</v>
      </c>
      <c r="S10" s="38" t="s">
        <v>189</v>
      </c>
      <c r="T10" s="38" t="s">
        <v>190</v>
      </c>
      <c r="U10" s="38" t="s">
        <v>191</v>
      </c>
      <c r="V10" s="38" t="s">
        <v>192</v>
      </c>
      <c r="W10" s="38" t="s">
        <v>193</v>
      </c>
      <c r="X10" s="38" t="s">
        <v>194</v>
      </c>
      <c r="Y10" s="38" t="s">
        <v>195</v>
      </c>
      <c r="Z10" s="38" t="s">
        <v>196</v>
      </c>
      <c r="AA10" s="38" t="s">
        <v>197</v>
      </c>
      <c r="AB10" s="38" t="s">
        <v>198</v>
      </c>
      <c r="AC10" s="38" t="s">
        <v>199</v>
      </c>
      <c r="AD10" s="38" t="s">
        <v>200</v>
      </c>
      <c r="AE10" s="38" t="s">
        <v>201</v>
      </c>
      <c r="AF10" s="41" t="s">
        <v>202</v>
      </c>
      <c r="AG10" s="125"/>
    </row>
    <row r="11" spans="1:33" ht="15.75" thickBot="1" x14ac:dyDescent="0.3">
      <c r="A11" s="85"/>
      <c r="B11" s="85"/>
      <c r="C11" s="6"/>
      <c r="D11" s="5"/>
      <c r="E11" s="7"/>
      <c r="F11" s="8"/>
      <c r="G11" s="9"/>
      <c r="H11" s="13"/>
      <c r="I11" s="163"/>
      <c r="J11" s="11"/>
      <c r="K11" s="29"/>
      <c r="L11" s="56" t="str">
        <f>IF(AND(I11&gt;0,K11&gt;0),I11*K11,"")</f>
        <v/>
      </c>
      <c r="M11" s="12"/>
      <c r="N11" s="10"/>
      <c r="O11" s="32"/>
      <c r="P11" s="13"/>
      <c r="Q11" s="13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85"/>
    </row>
    <row r="12" spans="1:33" ht="15.75" thickBot="1" x14ac:dyDescent="0.3">
      <c r="A12" s="85"/>
      <c r="B12" s="85"/>
      <c r="C12" s="14"/>
      <c r="D12" s="15"/>
      <c r="E12" s="16"/>
      <c r="F12" s="17"/>
      <c r="G12" s="18"/>
      <c r="H12" s="19"/>
      <c r="I12" s="164"/>
      <c r="J12" s="11"/>
      <c r="K12" s="29"/>
      <c r="L12" s="57" t="str">
        <f t="shared" ref="L12:L75" si="0">IF(AND(I12&gt;0,K12&gt;0),I12*K12,"")</f>
        <v/>
      </c>
      <c r="M12" s="12"/>
      <c r="N12" s="10"/>
      <c r="O12" s="32"/>
      <c r="P12" s="20"/>
      <c r="Q12" s="20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85"/>
    </row>
    <row r="13" spans="1:33" ht="15.75" thickBot="1" x14ac:dyDescent="0.3">
      <c r="A13" s="85"/>
      <c r="B13" s="85"/>
      <c r="C13" s="14"/>
      <c r="D13" s="15"/>
      <c r="E13" s="16"/>
      <c r="F13" s="17"/>
      <c r="G13" s="18"/>
      <c r="H13" s="19"/>
      <c r="I13" s="164"/>
      <c r="J13" s="11"/>
      <c r="K13" s="29"/>
      <c r="L13" s="57" t="str">
        <f t="shared" si="0"/>
        <v/>
      </c>
      <c r="M13" s="12"/>
      <c r="N13" s="10"/>
      <c r="O13" s="32"/>
      <c r="P13" s="20"/>
      <c r="Q13" s="20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85"/>
    </row>
    <row r="14" spans="1:33" ht="15.75" thickBot="1" x14ac:dyDescent="0.3">
      <c r="A14" s="85"/>
      <c r="B14" s="85"/>
      <c r="C14" s="14"/>
      <c r="D14" s="15"/>
      <c r="E14" s="16"/>
      <c r="F14" s="17"/>
      <c r="G14" s="18"/>
      <c r="H14" s="19"/>
      <c r="I14" s="164"/>
      <c r="J14" s="11"/>
      <c r="K14" s="29"/>
      <c r="L14" s="57" t="str">
        <f t="shared" si="0"/>
        <v/>
      </c>
      <c r="M14" s="12"/>
      <c r="N14" s="10"/>
      <c r="O14" s="32"/>
      <c r="P14" s="20"/>
      <c r="Q14" s="20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85"/>
    </row>
    <row r="15" spans="1:33" ht="15.75" thickBot="1" x14ac:dyDescent="0.3">
      <c r="A15" s="85"/>
      <c r="B15" s="85"/>
      <c r="C15" s="14"/>
      <c r="D15" s="15"/>
      <c r="E15" s="16"/>
      <c r="F15" s="17"/>
      <c r="G15" s="18"/>
      <c r="H15" s="19"/>
      <c r="I15" s="164"/>
      <c r="J15" s="11"/>
      <c r="K15" s="29"/>
      <c r="L15" s="57" t="str">
        <f t="shared" si="0"/>
        <v/>
      </c>
      <c r="M15" s="12"/>
      <c r="N15" s="10"/>
      <c r="O15" s="32"/>
      <c r="P15" s="20"/>
      <c r="Q15" s="20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85"/>
    </row>
    <row r="16" spans="1:33" ht="15.75" thickBot="1" x14ac:dyDescent="0.3">
      <c r="A16" s="85"/>
      <c r="B16" s="85"/>
      <c r="C16" s="14"/>
      <c r="D16" s="15"/>
      <c r="E16" s="16"/>
      <c r="F16" s="17"/>
      <c r="G16" s="18"/>
      <c r="H16" s="19"/>
      <c r="I16" s="164"/>
      <c r="J16" s="11"/>
      <c r="K16" s="29"/>
      <c r="L16" s="57" t="str">
        <f t="shared" si="0"/>
        <v/>
      </c>
      <c r="M16" s="12"/>
      <c r="N16" s="10"/>
      <c r="O16" s="32"/>
      <c r="P16" s="20"/>
      <c r="Q16" s="20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85"/>
    </row>
    <row r="17" spans="1:33" ht="15.75" thickBot="1" x14ac:dyDescent="0.3">
      <c r="A17" s="85"/>
      <c r="B17" s="85"/>
      <c r="C17" s="14"/>
      <c r="D17" s="15"/>
      <c r="E17" s="16"/>
      <c r="F17" s="17"/>
      <c r="G17" s="18"/>
      <c r="H17" s="19"/>
      <c r="I17" s="164"/>
      <c r="J17" s="11"/>
      <c r="K17" s="29"/>
      <c r="L17" s="57" t="str">
        <f t="shared" si="0"/>
        <v/>
      </c>
      <c r="M17" s="12"/>
      <c r="N17" s="10"/>
      <c r="O17" s="32"/>
      <c r="P17" s="20"/>
      <c r="Q17" s="20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85"/>
    </row>
    <row r="18" spans="1:33" ht="15.75" thickBot="1" x14ac:dyDescent="0.3">
      <c r="A18" s="85"/>
      <c r="B18" s="85"/>
      <c r="C18" s="14"/>
      <c r="D18" s="15"/>
      <c r="E18" s="16"/>
      <c r="F18" s="17"/>
      <c r="G18" s="18"/>
      <c r="H18" s="19"/>
      <c r="I18" s="164"/>
      <c r="J18" s="11"/>
      <c r="K18" s="29"/>
      <c r="L18" s="57" t="str">
        <f t="shared" si="0"/>
        <v/>
      </c>
      <c r="M18" s="12"/>
      <c r="N18" s="10"/>
      <c r="O18" s="32"/>
      <c r="P18" s="20"/>
      <c r="Q18" s="20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85"/>
    </row>
    <row r="19" spans="1:33" ht="15.75" thickBot="1" x14ac:dyDescent="0.3">
      <c r="A19" s="85"/>
      <c r="B19" s="85"/>
      <c r="C19" s="14"/>
      <c r="D19" s="15"/>
      <c r="E19" s="16"/>
      <c r="F19" s="17"/>
      <c r="G19" s="18"/>
      <c r="H19" s="19"/>
      <c r="I19" s="164"/>
      <c r="J19" s="11"/>
      <c r="K19" s="29"/>
      <c r="L19" s="57" t="str">
        <f t="shared" si="0"/>
        <v/>
      </c>
      <c r="M19" s="12"/>
      <c r="N19" s="10"/>
      <c r="O19" s="32"/>
      <c r="P19" s="20"/>
      <c r="Q19" s="20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85"/>
    </row>
    <row r="20" spans="1:33" ht="15.75" thickBot="1" x14ac:dyDescent="0.3">
      <c r="A20" s="85"/>
      <c r="B20" s="85"/>
      <c r="C20" s="14"/>
      <c r="D20" s="15"/>
      <c r="E20" s="16"/>
      <c r="F20" s="17"/>
      <c r="G20" s="18"/>
      <c r="H20" s="19"/>
      <c r="I20" s="164"/>
      <c r="J20" s="11"/>
      <c r="K20" s="29"/>
      <c r="L20" s="57" t="str">
        <f t="shared" si="0"/>
        <v/>
      </c>
      <c r="M20" s="12"/>
      <c r="N20" s="10"/>
      <c r="O20" s="32"/>
      <c r="P20" s="20"/>
      <c r="Q20" s="20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85"/>
    </row>
    <row r="21" spans="1:33" ht="15.75" thickBot="1" x14ac:dyDescent="0.3">
      <c r="A21" s="85"/>
      <c r="B21" s="85"/>
      <c r="C21" s="14"/>
      <c r="D21" s="15"/>
      <c r="E21" s="16"/>
      <c r="F21" s="17"/>
      <c r="G21" s="18"/>
      <c r="H21" s="19"/>
      <c r="I21" s="164"/>
      <c r="J21" s="11"/>
      <c r="K21" s="29"/>
      <c r="L21" s="57" t="str">
        <f t="shared" si="0"/>
        <v/>
      </c>
      <c r="M21" s="12"/>
      <c r="N21" s="10"/>
      <c r="O21" s="32"/>
      <c r="P21" s="20"/>
      <c r="Q21" s="20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85"/>
    </row>
    <row r="22" spans="1:33" ht="15.75" thickBot="1" x14ac:dyDescent="0.3">
      <c r="A22" s="85"/>
      <c r="B22" s="85"/>
      <c r="C22" s="14"/>
      <c r="D22" s="15"/>
      <c r="E22" s="16"/>
      <c r="F22" s="17"/>
      <c r="G22" s="18"/>
      <c r="H22" s="19"/>
      <c r="I22" s="164"/>
      <c r="J22" s="11"/>
      <c r="K22" s="29"/>
      <c r="L22" s="57" t="str">
        <f t="shared" si="0"/>
        <v/>
      </c>
      <c r="M22" s="12"/>
      <c r="N22" s="10"/>
      <c r="O22" s="32"/>
      <c r="P22" s="20"/>
      <c r="Q22" s="20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85"/>
    </row>
    <row r="23" spans="1:33" ht="15.75" thickBot="1" x14ac:dyDescent="0.3">
      <c r="A23" s="85"/>
      <c r="B23" s="85"/>
      <c r="C23" s="14"/>
      <c r="D23" s="15"/>
      <c r="E23" s="16"/>
      <c r="F23" s="17"/>
      <c r="G23" s="18"/>
      <c r="H23" s="19"/>
      <c r="I23" s="164"/>
      <c r="J23" s="11"/>
      <c r="K23" s="29"/>
      <c r="L23" s="57" t="str">
        <f t="shared" si="0"/>
        <v/>
      </c>
      <c r="M23" s="12"/>
      <c r="N23" s="10"/>
      <c r="O23" s="32"/>
      <c r="P23" s="20"/>
      <c r="Q23" s="20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85"/>
    </row>
    <row r="24" spans="1:33" ht="15.75" thickBot="1" x14ac:dyDescent="0.3">
      <c r="A24" s="85"/>
      <c r="B24" s="85"/>
      <c r="C24" s="14"/>
      <c r="D24" s="15"/>
      <c r="E24" s="16"/>
      <c r="F24" s="17"/>
      <c r="G24" s="18"/>
      <c r="H24" s="19"/>
      <c r="I24" s="164"/>
      <c r="J24" s="11"/>
      <c r="K24" s="29"/>
      <c r="L24" s="57" t="str">
        <f t="shared" si="0"/>
        <v/>
      </c>
      <c r="M24" s="12"/>
      <c r="N24" s="10"/>
      <c r="O24" s="32"/>
      <c r="P24" s="20"/>
      <c r="Q24" s="20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85"/>
    </row>
    <row r="25" spans="1:33" ht="15.75" thickBot="1" x14ac:dyDescent="0.3">
      <c r="A25" s="85"/>
      <c r="B25" s="85"/>
      <c r="C25" s="14"/>
      <c r="D25" s="15"/>
      <c r="E25" s="16"/>
      <c r="F25" s="17"/>
      <c r="G25" s="18"/>
      <c r="H25" s="19"/>
      <c r="I25" s="164"/>
      <c r="J25" s="11"/>
      <c r="K25" s="29"/>
      <c r="L25" s="57" t="str">
        <f t="shared" si="0"/>
        <v/>
      </c>
      <c r="M25" s="12"/>
      <c r="N25" s="10"/>
      <c r="O25" s="32"/>
      <c r="P25" s="20"/>
      <c r="Q25" s="20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85"/>
    </row>
    <row r="26" spans="1:33" ht="15.75" thickBot="1" x14ac:dyDescent="0.3">
      <c r="A26" s="85"/>
      <c r="B26" s="85"/>
      <c r="C26" s="14"/>
      <c r="D26" s="15"/>
      <c r="E26" s="16"/>
      <c r="F26" s="17"/>
      <c r="G26" s="18"/>
      <c r="H26" s="19"/>
      <c r="I26" s="164"/>
      <c r="J26" s="11"/>
      <c r="K26" s="29"/>
      <c r="L26" s="57" t="str">
        <f t="shared" si="0"/>
        <v/>
      </c>
      <c r="M26" s="12"/>
      <c r="N26" s="10"/>
      <c r="O26" s="32"/>
      <c r="P26" s="20"/>
      <c r="Q26" s="20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85"/>
    </row>
    <row r="27" spans="1:33" ht="15.75" thickBot="1" x14ac:dyDescent="0.3">
      <c r="A27" s="85"/>
      <c r="B27" s="85"/>
      <c r="C27" s="14"/>
      <c r="D27" s="15"/>
      <c r="E27" s="16"/>
      <c r="F27" s="17"/>
      <c r="G27" s="18"/>
      <c r="H27" s="19"/>
      <c r="I27" s="164"/>
      <c r="J27" s="11"/>
      <c r="K27" s="29"/>
      <c r="L27" s="57" t="str">
        <f t="shared" si="0"/>
        <v/>
      </c>
      <c r="M27" s="12"/>
      <c r="N27" s="10"/>
      <c r="O27" s="32"/>
      <c r="P27" s="20"/>
      <c r="Q27" s="20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85"/>
    </row>
    <row r="28" spans="1:33" ht="15.75" thickBot="1" x14ac:dyDescent="0.3">
      <c r="A28" s="85"/>
      <c r="B28" s="85"/>
      <c r="C28" s="14"/>
      <c r="D28" s="15"/>
      <c r="E28" s="16"/>
      <c r="F28" s="17"/>
      <c r="G28" s="18"/>
      <c r="H28" s="19"/>
      <c r="I28" s="164"/>
      <c r="J28" s="11"/>
      <c r="K28" s="29"/>
      <c r="L28" s="57" t="str">
        <f t="shared" si="0"/>
        <v/>
      </c>
      <c r="M28" s="12"/>
      <c r="N28" s="10"/>
      <c r="O28" s="32"/>
      <c r="P28" s="20"/>
      <c r="Q28" s="20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85"/>
    </row>
    <row r="29" spans="1:33" ht="15.75" thickBot="1" x14ac:dyDescent="0.3">
      <c r="A29" s="85"/>
      <c r="B29" s="85"/>
      <c r="C29" s="14"/>
      <c r="D29" s="15"/>
      <c r="E29" s="16"/>
      <c r="F29" s="17"/>
      <c r="G29" s="18"/>
      <c r="H29" s="19"/>
      <c r="I29" s="164"/>
      <c r="J29" s="11"/>
      <c r="K29" s="29"/>
      <c r="L29" s="57" t="str">
        <f t="shared" si="0"/>
        <v/>
      </c>
      <c r="M29" s="12"/>
      <c r="N29" s="10"/>
      <c r="O29" s="32"/>
      <c r="P29" s="20"/>
      <c r="Q29" s="20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85"/>
    </row>
    <row r="30" spans="1:33" ht="15.75" thickBot="1" x14ac:dyDescent="0.3">
      <c r="A30" s="85"/>
      <c r="B30" s="85"/>
      <c r="C30" s="14"/>
      <c r="D30" s="15"/>
      <c r="E30" s="16"/>
      <c r="F30" s="17"/>
      <c r="G30" s="18"/>
      <c r="H30" s="19"/>
      <c r="I30" s="164"/>
      <c r="J30" s="11"/>
      <c r="K30" s="29"/>
      <c r="L30" s="57" t="str">
        <f t="shared" si="0"/>
        <v/>
      </c>
      <c r="M30" s="12"/>
      <c r="N30" s="10"/>
      <c r="O30" s="32"/>
      <c r="P30" s="20"/>
      <c r="Q30" s="20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85"/>
    </row>
    <row r="31" spans="1:33" ht="15.75" thickBot="1" x14ac:dyDescent="0.3">
      <c r="A31" s="85"/>
      <c r="B31" s="85"/>
      <c r="C31" s="14"/>
      <c r="D31" s="15"/>
      <c r="E31" s="16"/>
      <c r="F31" s="17"/>
      <c r="G31" s="18"/>
      <c r="H31" s="19"/>
      <c r="I31" s="164"/>
      <c r="J31" s="11"/>
      <c r="K31" s="29"/>
      <c r="L31" s="57" t="str">
        <f t="shared" si="0"/>
        <v/>
      </c>
      <c r="M31" s="12"/>
      <c r="N31" s="10"/>
      <c r="O31" s="32"/>
      <c r="P31" s="20"/>
      <c r="Q31" s="20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85"/>
    </row>
    <row r="32" spans="1:33" ht="15.75" thickBot="1" x14ac:dyDescent="0.3">
      <c r="A32" s="85"/>
      <c r="B32" s="85"/>
      <c r="C32" s="14"/>
      <c r="D32" s="15"/>
      <c r="E32" s="16"/>
      <c r="F32" s="17"/>
      <c r="G32" s="18"/>
      <c r="H32" s="19"/>
      <c r="I32" s="164"/>
      <c r="J32" s="11"/>
      <c r="K32" s="29"/>
      <c r="L32" s="57" t="str">
        <f t="shared" si="0"/>
        <v/>
      </c>
      <c r="M32" s="12"/>
      <c r="N32" s="10"/>
      <c r="O32" s="32"/>
      <c r="P32" s="20"/>
      <c r="Q32" s="20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85"/>
    </row>
    <row r="33" spans="1:33" ht="15.75" thickBot="1" x14ac:dyDescent="0.3">
      <c r="A33" s="85"/>
      <c r="B33" s="85"/>
      <c r="C33" s="14"/>
      <c r="D33" s="15"/>
      <c r="E33" s="16"/>
      <c r="F33" s="17"/>
      <c r="G33" s="18"/>
      <c r="H33" s="19"/>
      <c r="I33" s="164"/>
      <c r="J33" s="11"/>
      <c r="K33" s="29"/>
      <c r="L33" s="57" t="str">
        <f t="shared" si="0"/>
        <v/>
      </c>
      <c r="M33" s="12"/>
      <c r="N33" s="10"/>
      <c r="O33" s="32"/>
      <c r="P33" s="20"/>
      <c r="Q33" s="20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85"/>
    </row>
    <row r="34" spans="1:33" ht="15.75" thickBot="1" x14ac:dyDescent="0.3">
      <c r="A34" s="85"/>
      <c r="B34" s="85"/>
      <c r="C34" s="14"/>
      <c r="D34" s="15"/>
      <c r="E34" s="16"/>
      <c r="F34" s="17"/>
      <c r="G34" s="18"/>
      <c r="H34" s="19"/>
      <c r="I34" s="164"/>
      <c r="J34" s="11"/>
      <c r="K34" s="29"/>
      <c r="L34" s="57" t="str">
        <f t="shared" si="0"/>
        <v/>
      </c>
      <c r="M34" s="12"/>
      <c r="N34" s="10"/>
      <c r="O34" s="32"/>
      <c r="P34" s="20"/>
      <c r="Q34" s="20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85"/>
    </row>
    <row r="35" spans="1:33" ht="15.75" thickBot="1" x14ac:dyDescent="0.3">
      <c r="A35" s="85"/>
      <c r="B35" s="85"/>
      <c r="C35" s="14"/>
      <c r="D35" s="15"/>
      <c r="E35" s="16"/>
      <c r="F35" s="17"/>
      <c r="G35" s="18"/>
      <c r="H35" s="19"/>
      <c r="I35" s="164"/>
      <c r="J35" s="11"/>
      <c r="K35" s="29"/>
      <c r="L35" s="57" t="str">
        <f t="shared" si="0"/>
        <v/>
      </c>
      <c r="M35" s="12"/>
      <c r="N35" s="10"/>
      <c r="O35" s="32"/>
      <c r="P35" s="20"/>
      <c r="Q35" s="20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85"/>
    </row>
    <row r="36" spans="1:33" ht="15.75" thickBot="1" x14ac:dyDescent="0.3">
      <c r="A36" s="85"/>
      <c r="B36" s="85"/>
      <c r="C36" s="14"/>
      <c r="D36" s="15"/>
      <c r="E36" s="16"/>
      <c r="F36" s="17"/>
      <c r="G36" s="18"/>
      <c r="H36" s="19"/>
      <c r="I36" s="164"/>
      <c r="J36" s="11"/>
      <c r="K36" s="29"/>
      <c r="L36" s="57" t="str">
        <f t="shared" si="0"/>
        <v/>
      </c>
      <c r="M36" s="12"/>
      <c r="N36" s="10"/>
      <c r="O36" s="32"/>
      <c r="P36" s="20"/>
      <c r="Q36" s="20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85"/>
    </row>
    <row r="37" spans="1:33" ht="15.75" thickBot="1" x14ac:dyDescent="0.3">
      <c r="A37" s="85"/>
      <c r="B37" s="85"/>
      <c r="C37" s="14"/>
      <c r="D37" s="15"/>
      <c r="E37" s="16"/>
      <c r="F37" s="17"/>
      <c r="G37" s="18"/>
      <c r="H37" s="19"/>
      <c r="I37" s="164"/>
      <c r="J37" s="11"/>
      <c r="K37" s="29"/>
      <c r="L37" s="57" t="str">
        <f t="shared" si="0"/>
        <v/>
      </c>
      <c r="M37" s="12"/>
      <c r="N37" s="10"/>
      <c r="O37" s="32"/>
      <c r="P37" s="20"/>
      <c r="Q37" s="20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85"/>
    </row>
    <row r="38" spans="1:33" ht="15.75" thickBot="1" x14ac:dyDescent="0.3">
      <c r="A38" s="85"/>
      <c r="B38" s="85"/>
      <c r="C38" s="14"/>
      <c r="D38" s="15"/>
      <c r="E38" s="16"/>
      <c r="F38" s="17"/>
      <c r="G38" s="18"/>
      <c r="H38" s="19"/>
      <c r="I38" s="164"/>
      <c r="J38" s="11"/>
      <c r="K38" s="29"/>
      <c r="L38" s="57" t="str">
        <f t="shared" si="0"/>
        <v/>
      </c>
      <c r="M38" s="12"/>
      <c r="N38" s="10"/>
      <c r="O38" s="32"/>
      <c r="P38" s="20"/>
      <c r="Q38" s="20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85"/>
    </row>
    <row r="39" spans="1:33" ht="15.75" thickBot="1" x14ac:dyDescent="0.3">
      <c r="A39" s="85"/>
      <c r="B39" s="85"/>
      <c r="C39" s="14"/>
      <c r="D39" s="15"/>
      <c r="E39" s="16"/>
      <c r="F39" s="17"/>
      <c r="G39" s="18"/>
      <c r="H39" s="19"/>
      <c r="I39" s="164"/>
      <c r="J39" s="11"/>
      <c r="K39" s="29"/>
      <c r="L39" s="57" t="str">
        <f t="shared" si="0"/>
        <v/>
      </c>
      <c r="M39" s="12"/>
      <c r="N39" s="10"/>
      <c r="O39" s="32"/>
      <c r="P39" s="20"/>
      <c r="Q39" s="20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85"/>
    </row>
    <row r="40" spans="1:33" ht="15.75" thickBot="1" x14ac:dyDescent="0.3">
      <c r="A40" s="85"/>
      <c r="B40" s="85"/>
      <c r="C40" s="14"/>
      <c r="D40" s="15"/>
      <c r="E40" s="16"/>
      <c r="F40" s="17"/>
      <c r="G40" s="18"/>
      <c r="H40" s="19"/>
      <c r="I40" s="164"/>
      <c r="J40" s="11"/>
      <c r="K40" s="29"/>
      <c r="L40" s="57" t="str">
        <f t="shared" si="0"/>
        <v/>
      </c>
      <c r="M40" s="12"/>
      <c r="N40" s="10"/>
      <c r="O40" s="32"/>
      <c r="P40" s="20"/>
      <c r="Q40" s="20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85"/>
    </row>
    <row r="41" spans="1:33" ht="15.75" thickBot="1" x14ac:dyDescent="0.3">
      <c r="A41" s="85"/>
      <c r="B41" s="85"/>
      <c r="C41" s="14"/>
      <c r="D41" s="15"/>
      <c r="E41" s="16"/>
      <c r="F41" s="17"/>
      <c r="G41" s="18"/>
      <c r="H41" s="19"/>
      <c r="I41" s="164"/>
      <c r="J41" s="11"/>
      <c r="K41" s="29"/>
      <c r="L41" s="57" t="str">
        <f t="shared" si="0"/>
        <v/>
      </c>
      <c r="M41" s="12"/>
      <c r="N41" s="10"/>
      <c r="O41" s="32"/>
      <c r="P41" s="20"/>
      <c r="Q41" s="20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85"/>
    </row>
    <row r="42" spans="1:33" ht="15.75" thickBot="1" x14ac:dyDescent="0.3">
      <c r="A42" s="85"/>
      <c r="B42" s="85"/>
      <c r="C42" s="14"/>
      <c r="D42" s="15"/>
      <c r="E42" s="16"/>
      <c r="F42" s="17"/>
      <c r="G42" s="18"/>
      <c r="H42" s="19"/>
      <c r="I42" s="164"/>
      <c r="J42" s="11"/>
      <c r="K42" s="29"/>
      <c r="L42" s="57" t="str">
        <f t="shared" si="0"/>
        <v/>
      </c>
      <c r="M42" s="12"/>
      <c r="N42" s="10"/>
      <c r="O42" s="32"/>
      <c r="P42" s="20"/>
      <c r="Q42" s="20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85"/>
    </row>
    <row r="43" spans="1:33" ht="15.75" thickBot="1" x14ac:dyDescent="0.3">
      <c r="A43" s="85"/>
      <c r="B43" s="85"/>
      <c r="C43" s="14"/>
      <c r="D43" s="15"/>
      <c r="E43" s="16"/>
      <c r="F43" s="17"/>
      <c r="G43" s="18"/>
      <c r="H43" s="19"/>
      <c r="I43" s="164"/>
      <c r="J43" s="11"/>
      <c r="K43" s="29"/>
      <c r="L43" s="57" t="str">
        <f t="shared" si="0"/>
        <v/>
      </c>
      <c r="M43" s="12"/>
      <c r="N43" s="10"/>
      <c r="O43" s="32"/>
      <c r="P43" s="20"/>
      <c r="Q43" s="20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85"/>
    </row>
    <row r="44" spans="1:33" ht="15.75" thickBot="1" x14ac:dyDescent="0.3">
      <c r="A44" s="85"/>
      <c r="B44" s="85"/>
      <c r="C44" s="14"/>
      <c r="D44" s="15"/>
      <c r="E44" s="16"/>
      <c r="F44" s="17"/>
      <c r="G44" s="18"/>
      <c r="H44" s="19"/>
      <c r="I44" s="164"/>
      <c r="J44" s="11"/>
      <c r="K44" s="29"/>
      <c r="L44" s="57" t="str">
        <f t="shared" si="0"/>
        <v/>
      </c>
      <c r="M44" s="12"/>
      <c r="N44" s="10"/>
      <c r="O44" s="32"/>
      <c r="P44" s="20"/>
      <c r="Q44" s="20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85"/>
    </row>
    <row r="45" spans="1:33" ht="15.75" thickBot="1" x14ac:dyDescent="0.3">
      <c r="A45" s="85"/>
      <c r="B45" s="85"/>
      <c r="C45" s="14"/>
      <c r="D45" s="15"/>
      <c r="E45" s="16"/>
      <c r="F45" s="17"/>
      <c r="G45" s="18"/>
      <c r="H45" s="19"/>
      <c r="I45" s="164"/>
      <c r="J45" s="11"/>
      <c r="K45" s="29"/>
      <c r="L45" s="57" t="str">
        <f t="shared" si="0"/>
        <v/>
      </c>
      <c r="M45" s="12"/>
      <c r="N45" s="10"/>
      <c r="O45" s="32"/>
      <c r="P45" s="20"/>
      <c r="Q45" s="20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85"/>
    </row>
    <row r="46" spans="1:33" ht="15.75" thickBot="1" x14ac:dyDescent="0.3">
      <c r="A46" s="85"/>
      <c r="B46" s="85"/>
      <c r="C46" s="14"/>
      <c r="D46" s="15"/>
      <c r="E46" s="16"/>
      <c r="F46" s="17"/>
      <c r="G46" s="18"/>
      <c r="H46" s="19"/>
      <c r="I46" s="164"/>
      <c r="J46" s="11"/>
      <c r="K46" s="29"/>
      <c r="L46" s="57" t="str">
        <f t="shared" si="0"/>
        <v/>
      </c>
      <c r="M46" s="12"/>
      <c r="N46" s="10"/>
      <c r="O46" s="32"/>
      <c r="P46" s="20"/>
      <c r="Q46" s="20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85"/>
    </row>
    <row r="47" spans="1:33" ht="15.75" thickBot="1" x14ac:dyDescent="0.3">
      <c r="A47" s="85"/>
      <c r="B47" s="85"/>
      <c r="C47" s="14"/>
      <c r="D47" s="15"/>
      <c r="E47" s="16"/>
      <c r="F47" s="17"/>
      <c r="G47" s="18"/>
      <c r="H47" s="19"/>
      <c r="I47" s="164"/>
      <c r="J47" s="11"/>
      <c r="K47" s="29"/>
      <c r="L47" s="57" t="str">
        <f t="shared" si="0"/>
        <v/>
      </c>
      <c r="M47" s="12"/>
      <c r="N47" s="10"/>
      <c r="O47" s="32"/>
      <c r="P47" s="20"/>
      <c r="Q47" s="20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85"/>
    </row>
    <row r="48" spans="1:33" ht="15.75" thickBot="1" x14ac:dyDescent="0.3">
      <c r="A48" s="85"/>
      <c r="B48" s="85"/>
      <c r="C48" s="14"/>
      <c r="D48" s="15"/>
      <c r="E48" s="16"/>
      <c r="F48" s="17"/>
      <c r="G48" s="18"/>
      <c r="H48" s="19"/>
      <c r="I48" s="164"/>
      <c r="J48" s="11"/>
      <c r="K48" s="29"/>
      <c r="L48" s="57" t="str">
        <f t="shared" si="0"/>
        <v/>
      </c>
      <c r="M48" s="12"/>
      <c r="N48" s="10"/>
      <c r="O48" s="32"/>
      <c r="P48" s="20"/>
      <c r="Q48" s="20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85"/>
    </row>
    <row r="49" spans="1:33" ht="15.75" thickBot="1" x14ac:dyDescent="0.3">
      <c r="A49" s="85"/>
      <c r="B49" s="85"/>
      <c r="C49" s="14"/>
      <c r="D49" s="15"/>
      <c r="E49" s="16"/>
      <c r="F49" s="17"/>
      <c r="G49" s="18"/>
      <c r="H49" s="19"/>
      <c r="I49" s="164"/>
      <c r="J49" s="11"/>
      <c r="K49" s="29"/>
      <c r="L49" s="57" t="str">
        <f t="shared" si="0"/>
        <v/>
      </c>
      <c r="M49" s="12"/>
      <c r="N49" s="10"/>
      <c r="O49" s="32"/>
      <c r="P49" s="20"/>
      <c r="Q49" s="20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85"/>
    </row>
    <row r="50" spans="1:33" ht="15.75" thickBot="1" x14ac:dyDescent="0.3">
      <c r="A50" s="85"/>
      <c r="B50" s="85"/>
      <c r="C50" s="14"/>
      <c r="D50" s="15"/>
      <c r="E50" s="16"/>
      <c r="F50" s="17"/>
      <c r="G50" s="18"/>
      <c r="H50" s="19"/>
      <c r="I50" s="164"/>
      <c r="J50" s="11"/>
      <c r="K50" s="29"/>
      <c r="L50" s="57" t="str">
        <f t="shared" si="0"/>
        <v/>
      </c>
      <c r="M50" s="12"/>
      <c r="N50" s="10"/>
      <c r="O50" s="32"/>
      <c r="P50" s="20"/>
      <c r="Q50" s="20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85"/>
    </row>
    <row r="51" spans="1:33" ht="15.75" thickBot="1" x14ac:dyDescent="0.3">
      <c r="A51" s="85"/>
      <c r="B51" s="85"/>
      <c r="C51" s="14"/>
      <c r="D51" s="15"/>
      <c r="E51" s="16"/>
      <c r="F51" s="17"/>
      <c r="G51" s="18"/>
      <c r="H51" s="19"/>
      <c r="I51" s="164"/>
      <c r="J51" s="11"/>
      <c r="K51" s="29"/>
      <c r="L51" s="57" t="str">
        <f t="shared" si="0"/>
        <v/>
      </c>
      <c r="M51" s="12"/>
      <c r="N51" s="10"/>
      <c r="O51" s="32"/>
      <c r="P51" s="20"/>
      <c r="Q51" s="20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85"/>
    </row>
    <row r="52" spans="1:33" ht="15.75" thickBot="1" x14ac:dyDescent="0.3">
      <c r="A52" s="85"/>
      <c r="B52" s="85"/>
      <c r="C52" s="14"/>
      <c r="D52" s="15"/>
      <c r="E52" s="16"/>
      <c r="F52" s="17"/>
      <c r="G52" s="18"/>
      <c r="H52" s="19"/>
      <c r="I52" s="164"/>
      <c r="J52" s="11"/>
      <c r="K52" s="29"/>
      <c r="L52" s="57" t="str">
        <f t="shared" si="0"/>
        <v/>
      </c>
      <c r="M52" s="12"/>
      <c r="N52" s="10"/>
      <c r="O52" s="32"/>
      <c r="P52" s="20"/>
      <c r="Q52" s="20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85"/>
    </row>
    <row r="53" spans="1:33" ht="15.75" thickBot="1" x14ac:dyDescent="0.3">
      <c r="A53" s="85"/>
      <c r="B53" s="85"/>
      <c r="C53" s="14"/>
      <c r="D53" s="15"/>
      <c r="E53" s="16"/>
      <c r="F53" s="17"/>
      <c r="G53" s="18"/>
      <c r="H53" s="19"/>
      <c r="I53" s="164"/>
      <c r="J53" s="11"/>
      <c r="K53" s="29"/>
      <c r="L53" s="57" t="str">
        <f t="shared" si="0"/>
        <v/>
      </c>
      <c r="M53" s="12"/>
      <c r="N53" s="10"/>
      <c r="O53" s="32"/>
      <c r="P53" s="20"/>
      <c r="Q53" s="20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85"/>
    </row>
    <row r="54" spans="1:33" ht="15.75" thickBot="1" x14ac:dyDescent="0.3">
      <c r="A54" s="85"/>
      <c r="B54" s="85"/>
      <c r="C54" s="14"/>
      <c r="D54" s="15"/>
      <c r="E54" s="16"/>
      <c r="F54" s="17"/>
      <c r="G54" s="18"/>
      <c r="H54" s="19"/>
      <c r="I54" s="164"/>
      <c r="J54" s="11"/>
      <c r="K54" s="29"/>
      <c r="L54" s="57" t="str">
        <f t="shared" si="0"/>
        <v/>
      </c>
      <c r="M54" s="12"/>
      <c r="N54" s="10"/>
      <c r="O54" s="32"/>
      <c r="P54" s="20"/>
      <c r="Q54" s="20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85"/>
    </row>
    <row r="55" spans="1:33" ht="15.75" thickBot="1" x14ac:dyDescent="0.3">
      <c r="A55" s="85"/>
      <c r="B55" s="85"/>
      <c r="C55" s="14"/>
      <c r="D55" s="15"/>
      <c r="E55" s="16"/>
      <c r="F55" s="17"/>
      <c r="G55" s="18"/>
      <c r="H55" s="19"/>
      <c r="I55" s="164"/>
      <c r="J55" s="11"/>
      <c r="K55" s="29"/>
      <c r="L55" s="57" t="str">
        <f t="shared" si="0"/>
        <v/>
      </c>
      <c r="M55" s="12"/>
      <c r="N55" s="10"/>
      <c r="O55" s="32"/>
      <c r="P55" s="20"/>
      <c r="Q55" s="20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85"/>
    </row>
    <row r="56" spans="1:33" ht="15.75" thickBot="1" x14ac:dyDescent="0.3">
      <c r="A56" s="85"/>
      <c r="B56" s="85"/>
      <c r="C56" s="14"/>
      <c r="D56" s="15"/>
      <c r="E56" s="16"/>
      <c r="F56" s="17"/>
      <c r="G56" s="18"/>
      <c r="H56" s="19"/>
      <c r="I56" s="164"/>
      <c r="J56" s="11"/>
      <c r="K56" s="29"/>
      <c r="L56" s="57" t="str">
        <f t="shared" si="0"/>
        <v/>
      </c>
      <c r="M56" s="12"/>
      <c r="N56" s="10"/>
      <c r="O56" s="32"/>
      <c r="P56" s="20"/>
      <c r="Q56" s="20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85"/>
    </row>
    <row r="57" spans="1:33" ht="15.75" thickBot="1" x14ac:dyDescent="0.3">
      <c r="A57" s="85"/>
      <c r="B57" s="85"/>
      <c r="C57" s="14"/>
      <c r="D57" s="15"/>
      <c r="E57" s="16"/>
      <c r="F57" s="17"/>
      <c r="G57" s="18"/>
      <c r="H57" s="19"/>
      <c r="I57" s="164"/>
      <c r="J57" s="11"/>
      <c r="K57" s="29"/>
      <c r="L57" s="57" t="str">
        <f t="shared" si="0"/>
        <v/>
      </c>
      <c r="M57" s="12"/>
      <c r="N57" s="10"/>
      <c r="O57" s="32"/>
      <c r="P57" s="20"/>
      <c r="Q57" s="20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85"/>
    </row>
    <row r="58" spans="1:33" ht="15.75" thickBot="1" x14ac:dyDescent="0.3">
      <c r="A58" s="85"/>
      <c r="B58" s="85"/>
      <c r="C58" s="14"/>
      <c r="D58" s="15"/>
      <c r="E58" s="16"/>
      <c r="F58" s="17"/>
      <c r="G58" s="18"/>
      <c r="H58" s="19"/>
      <c r="I58" s="164"/>
      <c r="J58" s="11"/>
      <c r="K58" s="29"/>
      <c r="L58" s="57" t="str">
        <f t="shared" si="0"/>
        <v/>
      </c>
      <c r="M58" s="12"/>
      <c r="N58" s="10"/>
      <c r="O58" s="32"/>
      <c r="P58" s="20"/>
      <c r="Q58" s="20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85"/>
    </row>
    <row r="59" spans="1:33" ht="15.75" thickBot="1" x14ac:dyDescent="0.3">
      <c r="A59" s="85"/>
      <c r="B59" s="85"/>
      <c r="C59" s="14"/>
      <c r="D59" s="15"/>
      <c r="E59" s="16"/>
      <c r="F59" s="17"/>
      <c r="G59" s="18"/>
      <c r="H59" s="19"/>
      <c r="I59" s="164"/>
      <c r="J59" s="11"/>
      <c r="K59" s="29"/>
      <c r="L59" s="57" t="str">
        <f t="shared" si="0"/>
        <v/>
      </c>
      <c r="M59" s="12"/>
      <c r="N59" s="10"/>
      <c r="O59" s="32"/>
      <c r="P59" s="20"/>
      <c r="Q59" s="20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85"/>
    </row>
    <row r="60" spans="1:33" ht="15.75" thickBot="1" x14ac:dyDescent="0.3">
      <c r="A60" s="85"/>
      <c r="B60" s="85"/>
      <c r="C60" s="14"/>
      <c r="D60" s="15"/>
      <c r="E60" s="16"/>
      <c r="F60" s="17"/>
      <c r="G60" s="18"/>
      <c r="H60" s="19"/>
      <c r="I60" s="164"/>
      <c r="J60" s="11"/>
      <c r="K60" s="29"/>
      <c r="L60" s="57" t="str">
        <f t="shared" si="0"/>
        <v/>
      </c>
      <c r="M60" s="12"/>
      <c r="N60" s="10"/>
      <c r="O60" s="32"/>
      <c r="P60" s="20"/>
      <c r="Q60" s="20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85"/>
    </row>
    <row r="61" spans="1:33" ht="15.75" thickBot="1" x14ac:dyDescent="0.3">
      <c r="A61" s="85"/>
      <c r="B61" s="85"/>
      <c r="C61" s="14"/>
      <c r="D61" s="15"/>
      <c r="E61" s="16"/>
      <c r="F61" s="17"/>
      <c r="G61" s="18"/>
      <c r="H61" s="19"/>
      <c r="I61" s="164"/>
      <c r="J61" s="11"/>
      <c r="K61" s="29"/>
      <c r="L61" s="57" t="str">
        <f t="shared" si="0"/>
        <v/>
      </c>
      <c r="M61" s="12"/>
      <c r="N61" s="10"/>
      <c r="O61" s="32"/>
      <c r="P61" s="20"/>
      <c r="Q61" s="20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85"/>
    </row>
    <row r="62" spans="1:33" ht="15.75" thickBot="1" x14ac:dyDescent="0.3">
      <c r="A62" s="85"/>
      <c r="B62" s="85"/>
      <c r="C62" s="14"/>
      <c r="D62" s="15"/>
      <c r="E62" s="16"/>
      <c r="F62" s="17"/>
      <c r="G62" s="18"/>
      <c r="H62" s="19"/>
      <c r="I62" s="164"/>
      <c r="J62" s="11"/>
      <c r="K62" s="29"/>
      <c r="L62" s="57" t="str">
        <f t="shared" si="0"/>
        <v/>
      </c>
      <c r="M62" s="12"/>
      <c r="N62" s="10"/>
      <c r="O62" s="32"/>
      <c r="P62" s="20"/>
      <c r="Q62" s="20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85"/>
    </row>
    <row r="63" spans="1:33" ht="15.75" thickBot="1" x14ac:dyDescent="0.3">
      <c r="A63" s="85"/>
      <c r="B63" s="85"/>
      <c r="C63" s="14"/>
      <c r="D63" s="15"/>
      <c r="E63" s="16"/>
      <c r="F63" s="17"/>
      <c r="G63" s="18"/>
      <c r="H63" s="19"/>
      <c r="I63" s="164"/>
      <c r="J63" s="11"/>
      <c r="K63" s="29"/>
      <c r="L63" s="57" t="str">
        <f t="shared" si="0"/>
        <v/>
      </c>
      <c r="M63" s="12"/>
      <c r="N63" s="10"/>
      <c r="O63" s="32"/>
      <c r="P63" s="20"/>
      <c r="Q63" s="20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85"/>
    </row>
    <row r="64" spans="1:33" ht="15.75" thickBot="1" x14ac:dyDescent="0.3">
      <c r="A64" s="85"/>
      <c r="B64" s="85"/>
      <c r="C64" s="14"/>
      <c r="D64" s="15"/>
      <c r="E64" s="16"/>
      <c r="F64" s="17"/>
      <c r="G64" s="18"/>
      <c r="H64" s="19"/>
      <c r="I64" s="164"/>
      <c r="J64" s="11"/>
      <c r="K64" s="29"/>
      <c r="L64" s="57" t="str">
        <f t="shared" si="0"/>
        <v/>
      </c>
      <c r="M64" s="12"/>
      <c r="N64" s="10"/>
      <c r="O64" s="32"/>
      <c r="P64" s="20"/>
      <c r="Q64" s="20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85"/>
    </row>
    <row r="65" spans="1:33" ht="15.75" thickBot="1" x14ac:dyDescent="0.3">
      <c r="A65" s="85"/>
      <c r="B65" s="85"/>
      <c r="C65" s="14"/>
      <c r="D65" s="15"/>
      <c r="E65" s="16"/>
      <c r="F65" s="17"/>
      <c r="G65" s="18"/>
      <c r="H65" s="19"/>
      <c r="I65" s="164"/>
      <c r="J65" s="11"/>
      <c r="K65" s="29"/>
      <c r="L65" s="57" t="str">
        <f t="shared" si="0"/>
        <v/>
      </c>
      <c r="M65" s="12"/>
      <c r="N65" s="10"/>
      <c r="O65" s="32"/>
      <c r="P65" s="20"/>
      <c r="Q65" s="20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85"/>
    </row>
    <row r="66" spans="1:33" ht="15.75" thickBot="1" x14ac:dyDescent="0.3">
      <c r="A66" s="85"/>
      <c r="B66" s="85"/>
      <c r="C66" s="14"/>
      <c r="D66" s="15"/>
      <c r="E66" s="16"/>
      <c r="F66" s="17"/>
      <c r="G66" s="18"/>
      <c r="H66" s="19"/>
      <c r="I66" s="164"/>
      <c r="J66" s="11"/>
      <c r="K66" s="29"/>
      <c r="L66" s="57" t="str">
        <f t="shared" si="0"/>
        <v/>
      </c>
      <c r="M66" s="12"/>
      <c r="N66" s="10"/>
      <c r="O66" s="32"/>
      <c r="P66" s="20"/>
      <c r="Q66" s="20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85"/>
    </row>
    <row r="67" spans="1:33" ht="15.75" thickBot="1" x14ac:dyDescent="0.3">
      <c r="A67" s="85"/>
      <c r="B67" s="85"/>
      <c r="C67" s="14"/>
      <c r="D67" s="15"/>
      <c r="E67" s="16"/>
      <c r="F67" s="17"/>
      <c r="G67" s="18"/>
      <c r="H67" s="19"/>
      <c r="I67" s="164"/>
      <c r="J67" s="11"/>
      <c r="K67" s="29"/>
      <c r="L67" s="57" t="str">
        <f t="shared" si="0"/>
        <v/>
      </c>
      <c r="M67" s="12"/>
      <c r="N67" s="10"/>
      <c r="O67" s="32"/>
      <c r="P67" s="20"/>
      <c r="Q67" s="20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85"/>
    </row>
    <row r="68" spans="1:33" ht="15.75" thickBot="1" x14ac:dyDescent="0.3">
      <c r="A68" s="85"/>
      <c r="B68" s="85"/>
      <c r="C68" s="14"/>
      <c r="D68" s="15"/>
      <c r="E68" s="16"/>
      <c r="F68" s="17"/>
      <c r="G68" s="18"/>
      <c r="H68" s="19"/>
      <c r="I68" s="164"/>
      <c r="J68" s="11"/>
      <c r="K68" s="29"/>
      <c r="L68" s="57" t="str">
        <f t="shared" si="0"/>
        <v/>
      </c>
      <c r="M68" s="12"/>
      <c r="N68" s="10"/>
      <c r="O68" s="32"/>
      <c r="P68" s="20"/>
      <c r="Q68" s="20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85"/>
    </row>
    <row r="69" spans="1:33" ht="15.75" thickBot="1" x14ac:dyDescent="0.3">
      <c r="A69" s="85"/>
      <c r="B69" s="85"/>
      <c r="C69" s="14"/>
      <c r="D69" s="15"/>
      <c r="E69" s="16"/>
      <c r="F69" s="17"/>
      <c r="G69" s="18"/>
      <c r="H69" s="19"/>
      <c r="I69" s="164"/>
      <c r="J69" s="11"/>
      <c r="K69" s="29"/>
      <c r="L69" s="57" t="str">
        <f t="shared" si="0"/>
        <v/>
      </c>
      <c r="M69" s="12"/>
      <c r="N69" s="10"/>
      <c r="O69" s="32"/>
      <c r="P69" s="20"/>
      <c r="Q69" s="20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85"/>
    </row>
    <row r="70" spans="1:33" ht="15.75" thickBot="1" x14ac:dyDescent="0.3">
      <c r="A70" s="85"/>
      <c r="B70" s="85"/>
      <c r="C70" s="14"/>
      <c r="D70" s="15"/>
      <c r="E70" s="16"/>
      <c r="F70" s="17"/>
      <c r="G70" s="18"/>
      <c r="H70" s="19"/>
      <c r="I70" s="164"/>
      <c r="J70" s="11"/>
      <c r="K70" s="29"/>
      <c r="L70" s="57" t="str">
        <f t="shared" si="0"/>
        <v/>
      </c>
      <c r="M70" s="12"/>
      <c r="N70" s="10"/>
      <c r="O70" s="32"/>
      <c r="P70" s="20"/>
      <c r="Q70" s="20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85"/>
    </row>
    <row r="71" spans="1:33" ht="15.75" thickBot="1" x14ac:dyDescent="0.3">
      <c r="A71" s="85"/>
      <c r="B71" s="85"/>
      <c r="C71" s="14"/>
      <c r="D71" s="15"/>
      <c r="E71" s="16"/>
      <c r="F71" s="17"/>
      <c r="G71" s="18"/>
      <c r="H71" s="19"/>
      <c r="I71" s="164"/>
      <c r="J71" s="11"/>
      <c r="K71" s="29"/>
      <c r="L71" s="57" t="str">
        <f t="shared" si="0"/>
        <v/>
      </c>
      <c r="M71" s="12"/>
      <c r="N71" s="10"/>
      <c r="O71" s="32"/>
      <c r="P71" s="20"/>
      <c r="Q71" s="20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85"/>
    </row>
    <row r="72" spans="1:33" ht="15.75" thickBot="1" x14ac:dyDescent="0.3">
      <c r="A72" s="85"/>
      <c r="B72" s="85"/>
      <c r="C72" s="14"/>
      <c r="D72" s="15"/>
      <c r="E72" s="16"/>
      <c r="F72" s="17"/>
      <c r="G72" s="18"/>
      <c r="H72" s="19"/>
      <c r="I72" s="164"/>
      <c r="J72" s="11"/>
      <c r="K72" s="29"/>
      <c r="L72" s="57" t="str">
        <f t="shared" si="0"/>
        <v/>
      </c>
      <c r="M72" s="12"/>
      <c r="N72" s="10"/>
      <c r="O72" s="32"/>
      <c r="P72" s="20"/>
      <c r="Q72" s="20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85"/>
    </row>
    <row r="73" spans="1:33" ht="15.75" thickBot="1" x14ac:dyDescent="0.3">
      <c r="A73" s="85"/>
      <c r="B73" s="85"/>
      <c r="C73" s="14"/>
      <c r="D73" s="15"/>
      <c r="E73" s="16"/>
      <c r="F73" s="17"/>
      <c r="G73" s="18"/>
      <c r="H73" s="19"/>
      <c r="I73" s="164"/>
      <c r="J73" s="11"/>
      <c r="K73" s="29"/>
      <c r="L73" s="57" t="str">
        <f t="shared" si="0"/>
        <v/>
      </c>
      <c r="M73" s="12"/>
      <c r="N73" s="10"/>
      <c r="O73" s="32"/>
      <c r="P73" s="20"/>
      <c r="Q73" s="20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85"/>
    </row>
    <row r="74" spans="1:33" ht="15.75" thickBot="1" x14ac:dyDescent="0.3">
      <c r="A74" s="85"/>
      <c r="B74" s="85"/>
      <c r="C74" s="14"/>
      <c r="D74" s="15"/>
      <c r="E74" s="16"/>
      <c r="F74" s="17"/>
      <c r="G74" s="18"/>
      <c r="H74" s="19"/>
      <c r="I74" s="164"/>
      <c r="J74" s="11"/>
      <c r="K74" s="29"/>
      <c r="L74" s="57" t="str">
        <f t="shared" si="0"/>
        <v/>
      </c>
      <c r="M74" s="12"/>
      <c r="N74" s="10"/>
      <c r="O74" s="32"/>
      <c r="P74" s="20"/>
      <c r="Q74" s="20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85"/>
    </row>
    <row r="75" spans="1:33" ht="15.75" thickBot="1" x14ac:dyDescent="0.3">
      <c r="A75" s="85"/>
      <c r="B75" s="85"/>
      <c r="C75" s="14"/>
      <c r="D75" s="15"/>
      <c r="E75" s="16"/>
      <c r="F75" s="17"/>
      <c r="G75" s="18"/>
      <c r="H75" s="19"/>
      <c r="I75" s="164"/>
      <c r="J75" s="11"/>
      <c r="K75" s="29"/>
      <c r="L75" s="57" t="str">
        <f t="shared" si="0"/>
        <v/>
      </c>
      <c r="M75" s="12"/>
      <c r="N75" s="10"/>
      <c r="O75" s="32"/>
      <c r="P75" s="20"/>
      <c r="Q75" s="20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85"/>
    </row>
    <row r="76" spans="1:33" ht="15.75" thickBot="1" x14ac:dyDescent="0.3">
      <c r="A76" s="85"/>
      <c r="B76" s="85"/>
      <c r="C76" s="14"/>
      <c r="D76" s="15"/>
      <c r="E76" s="16"/>
      <c r="F76" s="17"/>
      <c r="G76" s="18"/>
      <c r="H76" s="19"/>
      <c r="I76" s="164"/>
      <c r="J76" s="11"/>
      <c r="K76" s="29"/>
      <c r="L76" s="57" t="str">
        <f t="shared" ref="L76:L85" si="1">IF(AND(I76&gt;0,K76&gt;0),I76*K76,"")</f>
        <v/>
      </c>
      <c r="M76" s="12"/>
      <c r="N76" s="10"/>
      <c r="O76" s="32"/>
      <c r="P76" s="20"/>
      <c r="Q76" s="20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85"/>
    </row>
    <row r="77" spans="1:33" ht="15.75" thickBot="1" x14ac:dyDescent="0.3">
      <c r="A77" s="85"/>
      <c r="B77" s="85"/>
      <c r="C77" s="14"/>
      <c r="D77" s="15"/>
      <c r="E77" s="16"/>
      <c r="F77" s="17"/>
      <c r="G77" s="18"/>
      <c r="H77" s="19"/>
      <c r="I77" s="164"/>
      <c r="J77" s="11"/>
      <c r="K77" s="29"/>
      <c r="L77" s="57" t="str">
        <f t="shared" si="1"/>
        <v/>
      </c>
      <c r="M77" s="12"/>
      <c r="N77" s="10"/>
      <c r="O77" s="32"/>
      <c r="P77" s="20"/>
      <c r="Q77" s="20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85"/>
    </row>
    <row r="78" spans="1:33" ht="15.75" thickBot="1" x14ac:dyDescent="0.3">
      <c r="A78" s="85"/>
      <c r="B78" s="85"/>
      <c r="C78" s="14"/>
      <c r="D78" s="15"/>
      <c r="E78" s="16"/>
      <c r="F78" s="17"/>
      <c r="G78" s="18"/>
      <c r="H78" s="19"/>
      <c r="I78" s="164"/>
      <c r="J78" s="11"/>
      <c r="K78" s="29"/>
      <c r="L78" s="57" t="str">
        <f t="shared" si="1"/>
        <v/>
      </c>
      <c r="M78" s="12"/>
      <c r="N78" s="10"/>
      <c r="O78" s="32"/>
      <c r="P78" s="20"/>
      <c r="Q78" s="20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85"/>
    </row>
    <row r="79" spans="1:33" ht="15.75" thickBot="1" x14ac:dyDescent="0.3">
      <c r="A79" s="85"/>
      <c r="B79" s="85"/>
      <c r="C79" s="14"/>
      <c r="D79" s="15"/>
      <c r="E79" s="16"/>
      <c r="F79" s="17"/>
      <c r="G79" s="18"/>
      <c r="H79" s="19"/>
      <c r="I79" s="164"/>
      <c r="J79" s="11"/>
      <c r="K79" s="29"/>
      <c r="L79" s="57" t="str">
        <f t="shared" si="1"/>
        <v/>
      </c>
      <c r="M79" s="12"/>
      <c r="N79" s="10"/>
      <c r="O79" s="32"/>
      <c r="P79" s="20"/>
      <c r="Q79" s="20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85"/>
    </row>
    <row r="80" spans="1:33" ht="15.75" thickBot="1" x14ac:dyDescent="0.3">
      <c r="A80" s="85"/>
      <c r="B80" s="85"/>
      <c r="C80" s="14"/>
      <c r="D80" s="15"/>
      <c r="E80" s="16"/>
      <c r="F80" s="17"/>
      <c r="G80" s="18"/>
      <c r="H80" s="19"/>
      <c r="I80" s="164"/>
      <c r="J80" s="11"/>
      <c r="K80" s="29"/>
      <c r="L80" s="57" t="str">
        <f t="shared" si="1"/>
        <v/>
      </c>
      <c r="M80" s="12"/>
      <c r="N80" s="10"/>
      <c r="O80" s="32"/>
      <c r="P80" s="20"/>
      <c r="Q80" s="20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85"/>
    </row>
    <row r="81" spans="1:33" ht="15.75" thickBot="1" x14ac:dyDescent="0.3">
      <c r="A81" s="85"/>
      <c r="B81" s="85"/>
      <c r="C81" s="14"/>
      <c r="D81" s="15"/>
      <c r="E81" s="16"/>
      <c r="F81" s="17"/>
      <c r="G81" s="18"/>
      <c r="H81" s="19"/>
      <c r="I81" s="164"/>
      <c r="J81" s="11"/>
      <c r="K81" s="29"/>
      <c r="L81" s="57" t="str">
        <f t="shared" si="1"/>
        <v/>
      </c>
      <c r="M81" s="12"/>
      <c r="N81" s="10"/>
      <c r="O81" s="32"/>
      <c r="P81" s="20"/>
      <c r="Q81" s="20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85"/>
    </row>
    <row r="82" spans="1:33" ht="15.75" thickBot="1" x14ac:dyDescent="0.3">
      <c r="A82" s="85"/>
      <c r="B82" s="85"/>
      <c r="C82" s="14"/>
      <c r="D82" s="15"/>
      <c r="E82" s="16"/>
      <c r="F82" s="17"/>
      <c r="G82" s="18"/>
      <c r="H82" s="19"/>
      <c r="I82" s="164"/>
      <c r="J82" s="11"/>
      <c r="K82" s="29"/>
      <c r="L82" s="57" t="str">
        <f t="shared" si="1"/>
        <v/>
      </c>
      <c r="M82" s="12"/>
      <c r="N82" s="10"/>
      <c r="O82" s="32"/>
      <c r="P82" s="20"/>
      <c r="Q82" s="20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85"/>
    </row>
    <row r="83" spans="1:33" ht="15.75" thickBot="1" x14ac:dyDescent="0.3">
      <c r="A83" s="85"/>
      <c r="B83" s="85"/>
      <c r="C83" s="14"/>
      <c r="D83" s="15"/>
      <c r="E83" s="16"/>
      <c r="F83" s="17"/>
      <c r="G83" s="18"/>
      <c r="H83" s="19"/>
      <c r="I83" s="164"/>
      <c r="J83" s="11"/>
      <c r="K83" s="29"/>
      <c r="L83" s="57" t="str">
        <f t="shared" si="1"/>
        <v/>
      </c>
      <c r="M83" s="12"/>
      <c r="N83" s="10"/>
      <c r="O83" s="32"/>
      <c r="P83" s="20"/>
      <c r="Q83" s="20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85"/>
    </row>
    <row r="84" spans="1:33" ht="15.75" thickBot="1" x14ac:dyDescent="0.3">
      <c r="A84" s="85"/>
      <c r="B84" s="85"/>
      <c r="C84" s="14"/>
      <c r="D84" s="15"/>
      <c r="E84" s="16"/>
      <c r="F84" s="17"/>
      <c r="G84" s="18"/>
      <c r="H84" s="19"/>
      <c r="I84" s="164"/>
      <c r="J84" s="11"/>
      <c r="K84" s="29"/>
      <c r="L84" s="57" t="str">
        <f t="shared" si="1"/>
        <v/>
      </c>
      <c r="M84" s="12"/>
      <c r="N84" s="10"/>
      <c r="O84" s="32"/>
      <c r="P84" s="20"/>
      <c r="Q84" s="20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85"/>
    </row>
    <row r="85" spans="1:33" ht="15.75" thickBot="1" x14ac:dyDescent="0.3">
      <c r="A85" s="85"/>
      <c r="B85" s="85"/>
      <c r="C85" s="21"/>
      <c r="D85" s="22"/>
      <c r="E85" s="23"/>
      <c r="F85" s="24"/>
      <c r="G85" s="25"/>
      <c r="H85" s="26"/>
      <c r="I85" s="165"/>
      <c r="J85" s="27"/>
      <c r="K85" s="31"/>
      <c r="L85" s="58" t="str">
        <f t="shared" si="1"/>
        <v/>
      </c>
      <c r="M85" s="25"/>
      <c r="N85" s="26"/>
      <c r="O85" s="32"/>
      <c r="P85" s="28"/>
      <c r="Q85" s="28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85"/>
    </row>
    <row r="86" spans="1:33" ht="15.75" thickBot="1" x14ac:dyDescent="0.3">
      <c r="A86" s="85"/>
      <c r="B86" s="85"/>
      <c r="C86" s="130" t="s">
        <v>256</v>
      </c>
      <c r="D86" s="85"/>
      <c r="E86" s="85"/>
      <c r="F86" s="85"/>
      <c r="G86" s="85"/>
      <c r="H86" s="85"/>
      <c r="I86" s="85"/>
      <c r="J86" s="85"/>
      <c r="K86" s="85"/>
      <c r="L86" s="85"/>
      <c r="M86" s="131"/>
      <c r="N86" s="44"/>
      <c r="O86" s="45"/>
      <c r="P86" s="45"/>
      <c r="Q86" s="46" t="s">
        <v>84</v>
      </c>
      <c r="R86" s="50">
        <f>SUM(Capital_Item_Year_1)</f>
        <v>0</v>
      </c>
      <c r="S86" s="51">
        <f>SUM(Capital_Item_Year_2)</f>
        <v>0</v>
      </c>
      <c r="T86" s="51">
        <f>SUM(Capital_Item_Year_3)</f>
        <v>0</v>
      </c>
      <c r="U86" s="51">
        <f>SUM(Capital_Item_Year_4)</f>
        <v>0</v>
      </c>
      <c r="V86" s="51">
        <f>SUM(Capital_Item_Year_5)</f>
        <v>0</v>
      </c>
      <c r="W86" s="51">
        <f>SUM(Capital_Item_Year_6)</f>
        <v>0</v>
      </c>
      <c r="X86" s="51">
        <f>SUM(Capital_Item_Year_7)</f>
        <v>0</v>
      </c>
      <c r="Y86" s="51">
        <f>SUM(Capital_Item_Year_8)</f>
        <v>0</v>
      </c>
      <c r="Z86" s="51">
        <f>SUM(Capital_Item_Year_9)</f>
        <v>0</v>
      </c>
      <c r="AA86" s="51">
        <f>SUM(Capital_Item_Year_10)</f>
        <v>0</v>
      </c>
      <c r="AB86" s="51">
        <f>SUM(Capital_Item_Year_11)</f>
        <v>0</v>
      </c>
      <c r="AC86" s="51">
        <f>SUM(Capital_Item_Year_12)</f>
        <v>0</v>
      </c>
      <c r="AD86" s="51">
        <f>SUM(Capital_Item_Year_13)</f>
        <v>0</v>
      </c>
      <c r="AE86" s="51">
        <f>SUM(Capital_Item_Year_14)</f>
        <v>0</v>
      </c>
      <c r="AF86" s="52">
        <f>SUM(Capital_Item_Year_15)</f>
        <v>0</v>
      </c>
      <c r="AG86" s="85"/>
    </row>
    <row r="87" spans="1:33" ht="15.75" thickBot="1" x14ac:dyDescent="0.3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47"/>
      <c r="O87" s="48"/>
      <c r="P87" s="48"/>
      <c r="Q87" s="49" t="s">
        <v>85</v>
      </c>
      <c r="R87" s="53">
        <f>ROUND(SumCapitalItemYear1*(1+Capital_Item_Annual_Inflation_Rate)^0,2)</f>
        <v>0</v>
      </c>
      <c r="S87" s="54">
        <f>ROUND(SumCapitalItemYear2*(1+Capital_Item_Annual_Inflation_Rate)^1,2)</f>
        <v>0</v>
      </c>
      <c r="T87" s="54">
        <f>ROUND(SumCapitalItemYear3*(1+Capital_Item_Annual_Inflation_Rate)^2,2)</f>
        <v>0</v>
      </c>
      <c r="U87" s="54">
        <f>ROUND(SumCapitalItemYear4*(1+Capital_Item_Annual_Inflation_Rate)^3,2)</f>
        <v>0</v>
      </c>
      <c r="V87" s="54">
        <f>ROUND(SumCapitalItemYear5*(1+Capital_Item_Annual_Inflation_Rate)^4,2)</f>
        <v>0</v>
      </c>
      <c r="W87" s="54">
        <f>ROUND(SumCapitalItemYear6*(1+Capital_Item_Annual_Inflation_Rate)^5,2)</f>
        <v>0</v>
      </c>
      <c r="X87" s="54">
        <f>ROUND(SumCapitalItemYear7*(1+Capital_Item_Annual_Inflation_Rate)^6,2)</f>
        <v>0</v>
      </c>
      <c r="Y87" s="54">
        <f>ROUND(SumCapitalItemYear8*(1+Capital_Item_Annual_Inflation_Rate)^7,2)</f>
        <v>0</v>
      </c>
      <c r="Z87" s="54">
        <f>ROUND(SumCapitalItemYear9*(1+Capital_Item_Annual_Inflation_Rate)^8,2)</f>
        <v>0</v>
      </c>
      <c r="AA87" s="54">
        <f>ROUND(SumCapitalItemYear10*(1+Capital_Item_Annual_Inflation_Rate)^9,2)</f>
        <v>0</v>
      </c>
      <c r="AB87" s="54">
        <f>ROUND(SumCapitalItemYear11*(1+Capital_Item_Annual_Inflation_Rate)^10,2)</f>
        <v>0</v>
      </c>
      <c r="AC87" s="54">
        <f>ROUND(SumCapitalItemYear12*(1+Capital_Item_Annual_Inflation_Rate)^11,2)</f>
        <v>0</v>
      </c>
      <c r="AD87" s="54">
        <f>ROUND(SumCapitalItemYear13*(1+Capital_Item_Annual_Inflation_Rate)^12,2)</f>
        <v>0</v>
      </c>
      <c r="AE87" s="54">
        <f>ROUND(SumCapitalItemYear14*(1+Capital_Item_Annual_Inflation_Rate)^13,2)</f>
        <v>0</v>
      </c>
      <c r="AF87" s="55">
        <f>ROUND(SumCapitalItemYear15*(1+Capital_Item_Annual_Inflation_Rate)^14,2)</f>
        <v>0</v>
      </c>
      <c r="AG87" s="85"/>
    </row>
    <row r="88" spans="1:33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</sheetData>
  <sheetProtection algorithmName="SHA-512" hashValue="7vW+GKB2na9M6E1SbDqGOofN5SX0qn33qIfu8pRCUY62wkE2MZKpcm7arUfawZZ46KbQOJc8Qcyw7k0rrMwKTQ==" saltValue="JEKjGkvRc6pHZxu6nYH9Jg==" spinCount="100000" sheet="1" objects="1" scenarios="1"/>
  <mergeCells count="3">
    <mergeCell ref="W8:AF8"/>
    <mergeCell ref="G8:L8"/>
    <mergeCell ref="C8:F8"/>
  </mergeCells>
  <dataValidations count="18">
    <dataValidation type="textLength" allowBlank="1" showInputMessage="1" showErrorMessage="1" sqref="P10:Q10" xr:uid="{1C8E366C-22DA-48B2-950F-9FD65EBA685F}">
      <formula1>0</formula1>
      <formula2>100</formula2>
    </dataValidation>
    <dataValidation type="decimal" operator="equal" allowBlank="1" showInputMessage="1" showErrorMessage="1" sqref="P8" xr:uid="{D0CA9B6A-17B0-4BB7-B57A-7625818E5FF9}">
      <formula1>0.03</formula1>
    </dataValidation>
    <dataValidation type="whole" allowBlank="1" showInputMessage="1" showErrorMessage="1" errorTitle="Error" error="Entry must be a numeric value between 0 and 9,999." sqref="I12:I85 I11" xr:uid="{A81F7017-E06F-4B86-844D-A170657BF583}">
      <formula1>0</formula1>
      <formula2>9999</formula2>
    </dataValidation>
    <dataValidation type="list" allowBlank="1" showInputMessage="1" showErrorMessage="1" errorTitle="Error" error="Entry is limited to values within the cell's drop-down." sqref="F11:F85" xr:uid="{C40E9E1C-05E0-422D-83A3-30F169639CD1}">
      <formula1>CapitalItemActionCode</formula1>
    </dataValidation>
    <dataValidation type="list" allowBlank="1" showInputMessage="1" showErrorMessage="1" errorTitle="Error" error="Entry is limited to values within the cell's drop-down." sqref="E11:E85" xr:uid="{C4B43B6A-4BF1-4497-BA39-C826C00AFA6A}">
      <formula1>PCADataRecordType</formula1>
    </dataValidation>
    <dataValidation type="list" allowBlank="1" showInputMessage="1" showErrorMessage="1" sqref="F12:F85" xr:uid="{055E6F29-9FCF-4360-94C7-3A9551592681}">
      <formula1>ActionCode</formula1>
    </dataValidation>
    <dataValidation type="list" allowBlank="1" showInputMessage="1" showErrorMessage="1" errorTitle="Error" error="Entry is limited to values within the cell's drop-down." sqref="G11:G85" xr:uid="{082F7445-32FE-4E09-97FE-FF9534DE4960}">
      <formula1>ImmediateRepairCategory</formula1>
    </dataValidation>
    <dataValidation type="list" allowBlank="1" showInputMessage="1" showErrorMessage="1" errorTitle="Error" error="Entry is limited to values within the cell's drop-down." sqref="J11:J85" xr:uid="{9BA79D3F-A263-45AD-A28E-50BB20E561C7}">
      <formula1>ImmediateRepairUnitOfMeasure</formula1>
    </dataValidation>
    <dataValidation type="list" allowBlank="1" showInputMessage="1" showErrorMessage="1" errorTitle="Error" error="Entry is limited to values within the cell's drop-down." sqref="M11:M85" xr:uid="{439B612E-9591-4A7F-A96F-EAB2710C52A6}">
      <formula1>CapitalItemCategory</formula1>
    </dataValidation>
    <dataValidation type="list" allowBlank="1" showInputMessage="1" showErrorMessage="1" errorTitle="Error" error="Entry is limited to values within the cell's drop-down." sqref="N11:N85" xr:uid="{68CF9D9B-D22E-43DC-B19F-A16F9333D780}">
      <formula1>INDIRECT(SUBSTITUTE(M11," ","_"))</formula1>
    </dataValidation>
    <dataValidation type="list" allowBlank="1" showInputMessage="1" showErrorMessage="1" errorTitle="Error" error="Entry is limited to values within the cell's drop-down." sqref="C11:C85" xr:uid="{362555FB-35FD-450C-A0AD-E1DFA1A1E3E2}">
      <formula1>Deal_Identifier</formula1>
    </dataValidation>
    <dataValidation type="list" allowBlank="1" showInputMessage="1" showErrorMessage="1" errorTitle="Error" error="Entry is limited to values within the cell's drop-down." sqref="D11:D85" xr:uid="{C3CFDE4A-B194-42DC-A323-993561A39BD1}">
      <formula1>Collateral_Reference_Number</formula1>
    </dataValidation>
    <dataValidation type="textLength" allowBlank="1" showInputMessage="1" showErrorMessage="1" errorTitle="Error" error="Entry must be between 1 and 1,000 characters in length." sqref="H11:H85" xr:uid="{A9758B08-B265-46C4-8EE5-76ECFC53514D}">
      <formula1>1</formula1>
      <formula2>1000</formula2>
    </dataValidation>
    <dataValidation type="decimal" allowBlank="1" showInputMessage="1" showErrorMessage="1" errorTitle="Error" error="Entry must be a numeric value between 100.00 and 9,999,999.99." sqref="K12:K85" xr:uid="{1B18DC82-BEAC-4C3E-A807-3CB493C5485C}">
      <formula1>0</formula1>
      <formula2>9999999.99</formula2>
    </dataValidation>
    <dataValidation type="decimal" allowBlank="1" showInputMessage="1" showErrorMessage="1" errorTitle="Error" error="Entry must be a numeric value between 0.00% and 10.00%." sqref="O8" xr:uid="{4C011A3B-0D04-459C-A611-DA2AC0EF8BD1}">
      <formula1>0</formula1>
      <formula2>0.1</formula2>
    </dataValidation>
    <dataValidation type="decimal" allowBlank="1" showInputMessage="1" showErrorMessage="1" errorTitle="Error" error="Entry must be a numeric value between 0.00 and 9,999,999.99." sqref="K11 O11:O85 R11:AF85" xr:uid="{6D822E69-F7D0-43F6-82D2-396F700F344A}">
      <formula1>0</formula1>
      <formula2>9999999.99</formula2>
    </dataValidation>
    <dataValidation type="textLength" allowBlank="1" showInputMessage="1" showErrorMessage="1" errorTitle="Error" error="Entry must be between 1 and 100 characters in length." sqref="P11:Q85" xr:uid="{F6E3E969-16B1-40A3-9FAB-3C1402778FAF}">
      <formula1>0</formula1>
      <formula2>100</formula2>
    </dataValidation>
    <dataValidation type="list" allowBlank="1" showInputMessage="1" showErrorMessage="1" sqref="F11" xr:uid="{D146409B-B7CF-45B1-A4C4-56742BDB797C}">
      <formula1>CapitalItemActionCode</formula1>
    </dataValidation>
  </dataValidations>
  <pageMargins left="0.7" right="0.7" top="0.75" bottom="0.75" header="0.3" footer="0.3"/>
  <pageSetup paperSize="5" scale="54" fitToWidth="3" fitToHeight="2" orientation="landscape" r:id="rId1"/>
  <headerFooter>
    <oddHeader>&amp;C&amp;"Source Sans Pro,Regular"&amp;F</oddHeader>
    <oddFooter>&amp;L&amp;"Source Sans Pro,Regular"&amp;K000000© 2023 Fannie Mae. Trademarks of Fannie Mae.
&amp;A&amp;C&amp;"Source Sans Pro,Regular"Form 4099E PCA - September 2023&amp;R&amp;"Source Sans Pro,Regular"Page &amp;P of &amp;N</oddFooter>
  </headerFooter>
  <colBreaks count="1" manualBreakCount="1">
    <brk id="12" max="86" man="1"/>
  </colBreaks>
  <ignoredErrors>
    <ignoredError sqref="X8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F820-4D3F-40C4-A231-283AECC709AF}">
  <sheetPr codeName="Sheet4">
    <pageSetUpPr fitToPage="1"/>
  </sheetPr>
  <dimension ref="A1:EI98"/>
  <sheetViews>
    <sheetView workbookViewId="0">
      <selection activeCell="A6" sqref="A6"/>
    </sheetView>
  </sheetViews>
  <sheetFormatPr defaultColWidth="0" defaultRowHeight="15" zeroHeight="1" x14ac:dyDescent="0.25"/>
  <cols>
    <col min="1" max="1" width="2.7109375" style="59" customWidth="1"/>
    <col min="2" max="2" width="9.140625" style="59" customWidth="1"/>
    <col min="3" max="3" width="15.28515625" style="59" customWidth="1"/>
    <col min="4" max="4" width="10.28515625" style="59" customWidth="1"/>
    <col min="5" max="8" width="9.140625" style="59" customWidth="1"/>
    <col min="9" max="9" width="11" style="59" customWidth="1"/>
    <col min="10" max="10" width="9" style="59" bestFit="1" customWidth="1"/>
    <col min="11" max="11" width="9.140625" style="59" customWidth="1"/>
    <col min="12" max="12" width="11" style="59" customWidth="1"/>
    <col min="13" max="28" width="11.5703125" style="59" customWidth="1"/>
    <col min="29" max="29" width="10.5703125" style="59" customWidth="1"/>
    <col min="30" max="30" width="11" style="59" customWidth="1"/>
    <col min="31" max="31" width="10.5703125" style="59" customWidth="1"/>
    <col min="32" max="32" width="9.140625" style="59" customWidth="1"/>
    <col min="33" max="33" width="10.5703125" style="59" customWidth="1"/>
    <col min="34" max="35" width="9.140625" style="59" customWidth="1"/>
    <col min="36" max="36" width="10.7109375" style="59" bestFit="1" customWidth="1"/>
    <col min="37" max="37" width="9.5703125" style="59" customWidth="1"/>
    <col min="38" max="38" width="9.140625" style="59" customWidth="1"/>
    <col min="39" max="39" width="10.5703125" style="59" customWidth="1"/>
    <col min="40" max="40" width="9.140625" style="59" customWidth="1"/>
    <col min="41" max="42" width="10.5703125" style="59" customWidth="1"/>
    <col min="43" max="44" width="9.140625" style="59" customWidth="1"/>
    <col min="45" max="45" width="10" style="59" customWidth="1"/>
    <col min="46" max="46" width="14.42578125" style="59" customWidth="1"/>
    <col min="47" max="47" width="14.5703125" style="59" customWidth="1"/>
    <col min="48" max="49" width="11.42578125" style="59" customWidth="1"/>
    <col min="50" max="50" width="11.85546875" style="59" customWidth="1"/>
    <col min="51" max="51" width="9.140625" style="59" customWidth="1"/>
    <col min="52" max="52" width="11" style="59" customWidth="1"/>
    <col min="53" max="54" width="10.85546875" style="59" customWidth="1"/>
    <col min="55" max="55" width="9.140625" style="59" customWidth="1"/>
    <col min="56" max="57" width="11" style="59" customWidth="1"/>
    <col min="58" max="58" width="11.5703125" style="59" customWidth="1"/>
    <col min="59" max="60" width="10.5703125" style="59" customWidth="1"/>
    <col min="61" max="61" width="11.85546875" style="59" customWidth="1"/>
    <col min="62" max="62" width="10.85546875" style="59" customWidth="1"/>
    <col min="63" max="63" width="12" style="59" customWidth="1"/>
    <col min="64" max="64" width="11.5703125" style="59" customWidth="1"/>
    <col min="65" max="66" width="10.28515625" style="59" customWidth="1"/>
    <col min="67" max="67" width="10.5703125" style="59" customWidth="1"/>
    <col min="68" max="68" width="11" style="59" customWidth="1"/>
    <col min="69" max="69" width="11.28515625" style="59" customWidth="1"/>
    <col min="70" max="71" width="10.42578125" style="59" customWidth="1"/>
    <col min="72" max="72" width="9.140625" style="59" customWidth="1"/>
    <col min="73" max="73" width="14.85546875" style="59" customWidth="1"/>
    <col min="74" max="74" width="9.140625" style="59" customWidth="1"/>
    <col min="75" max="75" width="11.28515625" style="59" customWidth="1"/>
    <col min="76" max="76" width="11" style="59" customWidth="1"/>
    <col min="77" max="77" width="10.5703125" style="59" customWidth="1"/>
    <col min="78" max="78" width="9.140625" style="59" customWidth="1"/>
    <col min="79" max="80" width="11" style="59" customWidth="1"/>
    <col min="81" max="81" width="13.28515625" style="59" customWidth="1"/>
    <col min="82" max="82" width="9.5703125" style="59" bestFit="1" customWidth="1"/>
    <col min="83" max="84" width="12.5703125" style="59" customWidth="1"/>
    <col min="85" max="85" width="10.42578125" style="59" customWidth="1"/>
    <col min="86" max="86" width="8.85546875" style="59" customWidth="1"/>
    <col min="87" max="87" width="13" style="59" customWidth="1"/>
    <col min="88" max="88" width="12.42578125" style="59" customWidth="1"/>
    <col min="89" max="89" width="11" style="59" customWidth="1"/>
    <col min="90" max="91" width="12.5703125" style="59" customWidth="1"/>
    <col min="92" max="92" width="9.85546875" style="59" customWidth="1"/>
    <col min="93" max="93" width="10" style="59" customWidth="1"/>
    <col min="94" max="94" width="11.42578125" style="59" customWidth="1"/>
    <col min="95" max="95" width="12" style="59" customWidth="1"/>
    <col min="96" max="96" width="11.85546875" style="59" customWidth="1"/>
    <col min="97" max="130" width="9.140625" style="59" customWidth="1"/>
    <col min="131" max="131" width="2.7109375" style="59" customWidth="1"/>
    <col min="132" max="139" width="0" style="59" hidden="1" customWidth="1"/>
    <col min="140" max="16384" width="9.140625" style="59" hidden="1"/>
  </cols>
  <sheetData>
    <row r="1" spans="1:131" x14ac:dyDescent="0.25">
      <c r="A1" s="132"/>
      <c r="B1" s="133"/>
      <c r="C1" s="133"/>
      <c r="D1" s="133"/>
      <c r="E1" s="133"/>
      <c r="F1" s="133"/>
      <c r="G1" s="133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</row>
    <row r="2" spans="1:131" x14ac:dyDescent="0.25">
      <c r="A2" s="132"/>
      <c r="B2" s="133"/>
      <c r="C2" s="133"/>
      <c r="D2" s="133"/>
      <c r="E2" s="133"/>
      <c r="F2" s="133"/>
      <c r="G2" s="133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</row>
    <row r="3" spans="1:131" x14ac:dyDescent="0.25">
      <c r="A3" s="132"/>
      <c r="B3" s="133"/>
      <c r="C3" s="133"/>
      <c r="D3" s="133"/>
      <c r="E3" s="133"/>
      <c r="F3" s="133"/>
      <c r="G3" s="133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</row>
    <row r="4" spans="1:131" x14ac:dyDescent="0.25">
      <c r="A4" s="132"/>
      <c r="B4" s="133"/>
      <c r="C4" s="133"/>
      <c r="D4" s="133"/>
      <c r="E4" s="133"/>
      <c r="F4" s="133"/>
      <c r="G4" s="133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</row>
    <row r="5" spans="1:131" x14ac:dyDescent="0.25">
      <c r="A5" s="132"/>
      <c r="B5" s="133"/>
      <c r="C5" s="133"/>
      <c r="D5" s="133"/>
      <c r="E5" s="133"/>
      <c r="F5" s="133"/>
      <c r="G5" s="133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</row>
    <row r="6" spans="1:131" ht="21" x14ac:dyDescent="0.25">
      <c r="A6" s="132"/>
      <c r="B6" s="134" t="s">
        <v>508</v>
      </c>
      <c r="C6" s="133"/>
      <c r="D6" s="133"/>
      <c r="E6" s="133"/>
      <c r="F6" s="133"/>
      <c r="G6" s="133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</row>
    <row r="7" spans="1:131" ht="21" x14ac:dyDescent="0.25">
      <c r="A7" s="132"/>
      <c r="B7" s="134"/>
      <c r="C7" s="133"/>
      <c r="D7" s="133"/>
      <c r="E7" s="133"/>
      <c r="F7" s="133"/>
      <c r="G7" s="133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</row>
    <row r="8" spans="1:131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</row>
    <row r="9" spans="1:131" ht="15.75" thickBot="1" x14ac:dyDescent="0.3">
      <c r="A9" s="132"/>
      <c r="B9" s="132"/>
      <c r="C9" s="132"/>
      <c r="D9" s="135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5"/>
      <c r="CH9" s="132"/>
      <c r="CI9" s="132"/>
      <c r="CJ9" s="132"/>
      <c r="CK9" s="132"/>
      <c r="CL9" s="132"/>
      <c r="CM9" s="132"/>
      <c r="CN9" s="135"/>
      <c r="CO9" s="132"/>
      <c r="CP9" s="135"/>
      <c r="CQ9" s="135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</row>
    <row r="10" spans="1:131" ht="120.75" thickBot="1" x14ac:dyDescent="0.3">
      <c r="A10" s="132"/>
      <c r="B10" s="136" t="s">
        <v>222</v>
      </c>
      <c r="C10" s="137" t="s">
        <v>223</v>
      </c>
      <c r="D10" s="138" t="s">
        <v>27</v>
      </c>
      <c r="E10" s="137" t="s">
        <v>28</v>
      </c>
      <c r="F10" s="137" t="s">
        <v>205</v>
      </c>
      <c r="G10" s="140" t="s">
        <v>208</v>
      </c>
      <c r="H10" s="137" t="s">
        <v>207</v>
      </c>
      <c r="I10" s="137" t="s">
        <v>209</v>
      </c>
      <c r="J10" s="137" t="s">
        <v>210</v>
      </c>
      <c r="K10" s="137" t="s">
        <v>211</v>
      </c>
      <c r="L10" s="137" t="s">
        <v>212</v>
      </c>
      <c r="M10" s="137" t="s">
        <v>213</v>
      </c>
      <c r="N10" s="140" t="s">
        <v>214</v>
      </c>
      <c r="O10" s="137" t="s">
        <v>29</v>
      </c>
      <c r="P10" s="137" t="s">
        <v>30</v>
      </c>
      <c r="Q10" s="137" t="s">
        <v>31</v>
      </c>
      <c r="R10" s="137" t="s">
        <v>32</v>
      </c>
      <c r="S10" s="137" t="s">
        <v>33</v>
      </c>
      <c r="T10" s="137" t="s">
        <v>34</v>
      </c>
      <c r="U10" s="137" t="s">
        <v>35</v>
      </c>
      <c r="V10" s="137" t="s">
        <v>36</v>
      </c>
      <c r="W10" s="137" t="s">
        <v>37</v>
      </c>
      <c r="X10" s="137" t="s">
        <v>38</v>
      </c>
      <c r="Y10" s="137" t="s">
        <v>39</v>
      </c>
      <c r="Z10" s="137" t="s">
        <v>40</v>
      </c>
      <c r="AA10" s="137" t="s">
        <v>41</v>
      </c>
      <c r="AB10" s="137" t="s">
        <v>42</v>
      </c>
      <c r="AC10" s="137" t="s">
        <v>43</v>
      </c>
      <c r="AD10" s="137" t="s">
        <v>44</v>
      </c>
      <c r="AE10" s="137" t="s">
        <v>45</v>
      </c>
      <c r="AF10" s="137" t="s">
        <v>46</v>
      </c>
      <c r="AG10" s="137" t="s">
        <v>47</v>
      </c>
      <c r="AH10" s="137" t="s">
        <v>48</v>
      </c>
      <c r="AI10" s="137" t="s">
        <v>49</v>
      </c>
      <c r="AJ10" s="137" t="s">
        <v>50</v>
      </c>
      <c r="AK10" s="137" t="s">
        <v>51</v>
      </c>
      <c r="AL10" s="137" t="s">
        <v>52</v>
      </c>
      <c r="AM10" s="137" t="s">
        <v>53</v>
      </c>
      <c r="AN10" s="137" t="s">
        <v>54</v>
      </c>
      <c r="AO10" s="137" t="s">
        <v>55</v>
      </c>
      <c r="AP10" s="137" t="s">
        <v>56</v>
      </c>
      <c r="AQ10" s="137" t="s">
        <v>57</v>
      </c>
      <c r="AR10" s="137" t="s">
        <v>58</v>
      </c>
      <c r="AS10" s="137" t="s">
        <v>59</v>
      </c>
      <c r="AT10" s="137" t="s">
        <v>60</v>
      </c>
      <c r="AU10" s="137" t="s">
        <v>61</v>
      </c>
      <c r="AV10" s="137" t="s">
        <v>62</v>
      </c>
      <c r="AW10" s="137" t="s">
        <v>63</v>
      </c>
      <c r="AX10" s="137" t="s">
        <v>64</v>
      </c>
      <c r="AY10" s="137" t="s">
        <v>65</v>
      </c>
      <c r="AZ10" s="137" t="s">
        <v>66</v>
      </c>
      <c r="BA10" s="137" t="s">
        <v>67</v>
      </c>
      <c r="BB10" s="137" t="s">
        <v>68</v>
      </c>
      <c r="BC10" s="137" t="s">
        <v>69</v>
      </c>
      <c r="BD10" s="137" t="s">
        <v>70</v>
      </c>
      <c r="BE10" s="137" t="s">
        <v>71</v>
      </c>
      <c r="BF10" s="137" t="s">
        <v>72</v>
      </c>
      <c r="BG10" s="137" t="s">
        <v>73</v>
      </c>
      <c r="BH10" s="137" t="s">
        <v>74</v>
      </c>
      <c r="BI10" s="137" t="s">
        <v>75</v>
      </c>
      <c r="BJ10" s="137" t="s">
        <v>76</v>
      </c>
      <c r="BK10" s="137" t="s">
        <v>77</v>
      </c>
      <c r="BL10" s="137" t="s">
        <v>78</v>
      </c>
      <c r="BM10" s="137" t="s">
        <v>79</v>
      </c>
      <c r="BN10" s="137" t="s">
        <v>80</v>
      </c>
      <c r="BO10" s="137" t="s">
        <v>81</v>
      </c>
      <c r="BP10" s="137" t="s">
        <v>82</v>
      </c>
      <c r="BQ10" s="137" t="s">
        <v>237</v>
      </c>
      <c r="BR10" s="137" t="s">
        <v>225</v>
      </c>
      <c r="BS10" s="137" t="s">
        <v>226</v>
      </c>
      <c r="BT10" s="137" t="s">
        <v>227</v>
      </c>
      <c r="BU10" s="137" t="s">
        <v>228</v>
      </c>
      <c r="BV10" s="137" t="s">
        <v>229</v>
      </c>
      <c r="BW10" s="137" t="s">
        <v>230</v>
      </c>
      <c r="BX10" s="137" t="s">
        <v>231</v>
      </c>
      <c r="BY10" s="137" t="s">
        <v>285</v>
      </c>
      <c r="BZ10" s="137" t="s">
        <v>232</v>
      </c>
      <c r="CA10" s="137" t="s">
        <v>233</v>
      </c>
      <c r="CB10" s="137" t="s">
        <v>235</v>
      </c>
      <c r="CC10" s="137" t="s">
        <v>234</v>
      </c>
      <c r="CD10" s="137" t="s">
        <v>286</v>
      </c>
      <c r="CE10" s="137" t="s">
        <v>287</v>
      </c>
      <c r="CF10" s="137" t="s">
        <v>288</v>
      </c>
      <c r="CG10" s="137" t="s">
        <v>236</v>
      </c>
      <c r="CH10" s="137" t="s">
        <v>289</v>
      </c>
      <c r="CI10" s="137" t="s">
        <v>221</v>
      </c>
      <c r="CJ10" s="137" t="s">
        <v>290</v>
      </c>
      <c r="CK10" s="137" t="s">
        <v>83</v>
      </c>
      <c r="CL10" s="137" t="s">
        <v>84</v>
      </c>
      <c r="CM10" s="139" t="s">
        <v>85</v>
      </c>
      <c r="CN10" s="140" t="s">
        <v>262</v>
      </c>
      <c r="CO10" s="140" t="s">
        <v>261</v>
      </c>
      <c r="CP10" s="140" t="s">
        <v>263</v>
      </c>
      <c r="CQ10" s="140" t="s">
        <v>553</v>
      </c>
      <c r="CR10" s="140" t="s">
        <v>490</v>
      </c>
      <c r="CS10" s="140" t="s">
        <v>525</v>
      </c>
      <c r="CT10" s="140" t="s">
        <v>517</v>
      </c>
      <c r="CU10" s="140" t="s">
        <v>526</v>
      </c>
      <c r="CV10" s="140" t="s">
        <v>536</v>
      </c>
      <c r="CW10" s="140" t="s">
        <v>537</v>
      </c>
      <c r="CX10" s="140" t="s">
        <v>538</v>
      </c>
      <c r="CY10" s="140" t="s">
        <v>539</v>
      </c>
      <c r="CZ10" s="140" t="s">
        <v>540</v>
      </c>
      <c r="DA10" s="140" t="s">
        <v>491</v>
      </c>
      <c r="DB10" s="140" t="s">
        <v>527</v>
      </c>
      <c r="DC10" s="140" t="s">
        <v>541</v>
      </c>
      <c r="DD10" s="140" t="s">
        <v>492</v>
      </c>
      <c r="DE10" s="140" t="s">
        <v>518</v>
      </c>
      <c r="DF10" s="140" t="s">
        <v>542</v>
      </c>
      <c r="DG10" s="140" t="s">
        <v>506</v>
      </c>
      <c r="DH10" s="140" t="s">
        <v>544</v>
      </c>
      <c r="DI10" s="140" t="s">
        <v>545</v>
      </c>
      <c r="DJ10" s="140" t="s">
        <v>528</v>
      </c>
      <c r="DK10" s="140" t="s">
        <v>552</v>
      </c>
      <c r="DL10" s="140" t="s">
        <v>546</v>
      </c>
      <c r="DM10" s="140" t="s">
        <v>510</v>
      </c>
      <c r="DN10" s="140" t="s">
        <v>547</v>
      </c>
      <c r="DO10" s="140" t="s">
        <v>548</v>
      </c>
      <c r="DP10" s="140" t="s">
        <v>531</v>
      </c>
      <c r="DQ10" s="140" t="s">
        <v>549</v>
      </c>
      <c r="DR10" s="140" t="s">
        <v>550</v>
      </c>
      <c r="DS10" s="140" t="s">
        <v>493</v>
      </c>
      <c r="DT10" s="140" t="s">
        <v>532</v>
      </c>
      <c r="DU10" s="140" t="s">
        <v>494</v>
      </c>
      <c r="DV10" s="140" t="s">
        <v>533</v>
      </c>
      <c r="DW10" s="140" t="s">
        <v>495</v>
      </c>
      <c r="DX10" s="140" t="s">
        <v>496</v>
      </c>
      <c r="DY10" s="230" t="s">
        <v>551</v>
      </c>
      <c r="DZ10" s="141" t="s">
        <v>534</v>
      </c>
    </row>
    <row r="11" spans="1:131" ht="15.75" thickBot="1" x14ac:dyDescent="0.3">
      <c r="A11" s="132"/>
      <c r="B11" s="60" t="str" cm="1">
        <f t="array" aca="1" ref="B11" ca="1">TRIM(INDIRECT(SUBSTITUTE(B10," ","_")))</f>
        <v/>
      </c>
      <c r="C11" s="201" t="str" cm="1">
        <f t="array" aca="1" ref="C11" ca="1">TRIM(INDIRECT(SUBSTITUTE(C10," ","_")))</f>
        <v/>
      </c>
      <c r="D11" s="202" t="s">
        <v>24</v>
      </c>
      <c r="E11" s="200" t="str" cm="1">
        <f t="array" aca="1" ref="E11" ca="1">TRIM(INDIRECT(SUBSTITUTE(E10," ","_")))</f>
        <v/>
      </c>
      <c r="F11" s="201" t="str" cm="1">
        <f t="array" aca="1" ref="F11" ca="1">TRIM(INDIRECT(SUBSTITUTE(SUBSTITUTE(F10," ","_"),"-","_")))</f>
        <v/>
      </c>
      <c r="G11" s="202" t="str" cm="1">
        <f t="array" aca="1" ref="G11" ca="1">TRIM(INDIRECT(SUBSTITUTE(SUBSTITUTE(G10," ","_"),"-","_")))</f>
        <v>PCA</v>
      </c>
      <c r="H11" s="200" t="str" cm="1">
        <f t="array" aca="1" ref="H11" ca="1">TRIM(INDIRECT(SUBSTITUTE(SUBSTITUTE(H10," ","_"),"-","_")))</f>
        <v/>
      </c>
      <c r="I11" s="61" t="str" cm="1">
        <f t="array" aca="1" ref="I11" ca="1">TRIM(INDIRECT(SUBSTITUTE(SUBSTITUTE(I10," ","_"),"-","_")))</f>
        <v/>
      </c>
      <c r="J11" s="61" t="str" cm="1">
        <f t="array" aca="1" ref="J11" ca="1">TRIM(INDIRECT(SUBSTITUTE(SUBSTITUTE(J10," ","_"),"-","_")))</f>
        <v/>
      </c>
      <c r="K11" s="61" t="str" cm="1">
        <f t="array" aca="1" ref="K11" ca="1">TRIM(INDIRECT(SUBSTITUTE(SUBSTITUTE(K10," ","_"),"-","_")))</f>
        <v/>
      </c>
      <c r="L11" s="224" t="str" cm="1">
        <f t="array" aca="1" ref="L11" ca="1">IF(INDIRECT(SUBSTITUTE(SUBSTITUTE(L10," ","_"),"-","_"))=0,"",INDIRECT(SUBSTITUTE(SUBSTITUTE(L10," ","_"),"-","_")))</f>
        <v/>
      </c>
      <c r="M11" s="199" t="str" cm="1">
        <f t="array" aca="1" ref="M11" ca="1">TRIM(INDIRECT(SUBSTITUTE(SUBSTITUTE(M10," ","_"),"-","_")))</f>
        <v/>
      </c>
      <c r="N11" s="202" t="str" cm="1">
        <f t="array" aca="1" ref="N11" ca="1">TRIM(INDIRECT(SUBSTITUTE(SUBSTITUTE(N10," ","_"),"-","_")))</f>
        <v>ASTM E2018</v>
      </c>
      <c r="O11" s="203" t="str" cm="1">
        <f t="array" aca="1" ref="O11" ca="1">TRIM(INDIRECT(SUBSTITUTE(O10," ","_")))</f>
        <v/>
      </c>
      <c r="P11" s="61" t="str" cm="1">
        <f t="array" aca="1" ref="P11" ca="1">IF(TRIM(INDIRECT(SUBSTITUTE(P10," ","_")))="","",TRIM(MID(INDIRECT(SUBSTITUTE(P10," ","_")),1,FIND(" - ",INDIRECT(SUBSTITUTE(P10," ","_")),1))))</f>
        <v/>
      </c>
      <c r="Q11" s="61" t="str" cm="1">
        <f t="array" aca="1" ref="Q11" ca="1">TRIM(INDIRECT(SUBSTITUTE(Q10," ","_")))</f>
        <v/>
      </c>
      <c r="R11" s="61" t="str" cm="1">
        <f t="array" aca="1" ref="R11" ca="1">TRIM(INDIRECT(SUBSTITUTE(R10," ","_")))</f>
        <v/>
      </c>
      <c r="S11" s="61" t="str" cm="1">
        <f t="array" aca="1" ref="S11" ca="1">TRIM(INDIRECT(SUBSTITUTE(S10," ","_")))</f>
        <v/>
      </c>
      <c r="T11" s="61" t="str" cm="1">
        <f t="array" aca="1" ref="T11" ca="1">TRIM(INDIRECT(SUBSTITUTE(T10," ","_")))</f>
        <v/>
      </c>
      <c r="U11" s="63" t="str" cm="1">
        <f t="array" aca="1" ref="U11" ca="1">TRIM(INDIRECT(SUBSTITUTE(U10," ","_")))</f>
        <v/>
      </c>
      <c r="V11" s="62" t="str" cm="1">
        <f t="array" aca="1" ref="V11" ca="1">TRIM(INDIRECT(SUBSTITUTE(SUBSTITUTE(V10," ","_"),"'","_")))</f>
        <v/>
      </c>
      <c r="W11" s="61" t="str" cm="1">
        <f t="array" aca="1" ref="W11" ca="1">TRIM(INDIRECT(SUBSTITUTE(W10," ","_")))</f>
        <v/>
      </c>
      <c r="X11" s="61" t="str" cm="1">
        <f t="array" aca="1" ref="X11" ca="1">TRIM(INDIRECT(SUBSTITUTE(X10," ","_")))</f>
        <v/>
      </c>
      <c r="Y11" s="61" t="str" cm="1">
        <f t="array" aca="1" ref="Y11" ca="1">TRIM(INDIRECT(SUBSTITUTE(Y10," ","_")))</f>
        <v/>
      </c>
      <c r="Z11" s="61" t="str" cm="1">
        <f t="array" aca="1" ref="Z11" ca="1">TRIM(INDIRECT(SUBSTITUTE(Z10," ","_")))</f>
        <v/>
      </c>
      <c r="AA11" s="63" t="str" cm="1">
        <f t="array" aca="1" ref="AA11" ca="1">TRIM(INDIRECT(SUBSTITUTE(AA10," ","_")))</f>
        <v/>
      </c>
      <c r="AB11" s="63" t="str" cm="1">
        <f t="array" aca="1" ref="AB11" ca="1">TRIM(INDIRECT(SUBSTITUTE(AB10," ","_")))</f>
        <v/>
      </c>
      <c r="AC11" s="61" t="str" cm="1">
        <f t="array" aca="1" ref="AC11" ca="1">TRIM(INDIRECT(SUBSTITUTE(AC10," ","_")))</f>
        <v/>
      </c>
      <c r="AD11" s="61" t="str" cm="1">
        <f t="array" aca="1" ref="AD11" ca="1">TRIM(INDIRECT(SUBSTITUTE(AD10," ","_")))</f>
        <v/>
      </c>
      <c r="AE11" s="61" t="str" cm="1">
        <f t="array" aca="1" ref="AE11" ca="1">TRIM(INDIRECT(SUBSTITUTE(AE10," ","_")))</f>
        <v/>
      </c>
      <c r="AF11" s="61" t="str" cm="1">
        <f t="array" aca="1" ref="AF11" ca="1">TRIM(INDIRECT(SUBSTITUTE(AF10," ","_")))</f>
        <v/>
      </c>
      <c r="AG11" s="61" t="str" cm="1">
        <f t="array" aca="1" ref="AG11" ca="1">TRIM(INDIRECT(SUBSTITUTE(AG10," ","_")))</f>
        <v/>
      </c>
      <c r="AH11" s="61" t="str" cm="1">
        <f t="array" aca="1" ref="AH11" ca="1">TRIM(INDIRECT(SUBSTITUTE(AH10," ","_")))</f>
        <v/>
      </c>
      <c r="AI11" s="61" t="str" cm="1">
        <f t="array" aca="1" ref="AI11" ca="1">TRIM(INDIRECT(SUBSTITUTE(AI10," ","_")))</f>
        <v/>
      </c>
      <c r="AJ11" s="224" t="str" cm="1">
        <f t="array" aca="1" ref="AJ11" ca="1">IF(INDIRECT(SUBSTITUTE(AJ10," ","_"))=0,"",INDIRECT(SUBSTITUTE(AJ10," ","_")))</f>
        <v/>
      </c>
      <c r="AK11" s="61" t="str" cm="1">
        <f t="array" aca="1" ref="AK11" ca="1">TRIM(INDIRECT(SUBSTITUTE(AK10," ","_")))</f>
        <v/>
      </c>
      <c r="AL11" s="64" t="str" cm="1">
        <f t="array" aca="1" ref="AL11" ca="1">TRIM(INDIRECT(SUBSTITUTE(AL10," ","_")))</f>
        <v>0</v>
      </c>
      <c r="AM11" s="61" t="str" cm="1">
        <f t="array" aca="1" ref="AM11" ca="1">TRIM(INDIRECT(SUBSTITUTE(AM10," ","_")))</f>
        <v/>
      </c>
      <c r="AN11" s="61" t="str" cm="1">
        <f t="array" aca="1" ref="AN11" ca="1">TRIM(INDIRECT(SUBSTITUTE(AN10," ","_")))</f>
        <v/>
      </c>
      <c r="AO11" s="64" t="str" cm="1">
        <f t="array" aca="1" ref="AO11" ca="1">TRIM(INDIRECT(SUBSTITUTE(AO10," ","_")))</f>
        <v/>
      </c>
      <c r="AP11" s="64" t="str" cm="1">
        <f t="array" aca="1" ref="AP11" ca="1">TRIM(INDIRECT(SUBSTITUTE(AP10," ","_")))</f>
        <v/>
      </c>
      <c r="AQ11" s="61" t="str" cm="1">
        <f t="array" aca="1" ref="AQ11" ca="1">TRIM(INDIRECT(SUBSTITUTE(AQ10," ","_")))</f>
        <v/>
      </c>
      <c r="AR11" s="61" t="str" cm="1">
        <f t="array" aca="1" ref="AR11" ca="1">TRIM(INDIRECT(SUBSTITUTE(AR10," ","_")))</f>
        <v/>
      </c>
      <c r="AS11" s="61" t="str" cm="1">
        <f t="array" aca="1" ref="AS11" ca="1">TRIM(INDIRECT(SUBSTITUTE(AS10," ","_")))</f>
        <v/>
      </c>
      <c r="AT11" s="61" t="str" cm="1">
        <f t="array" aca="1" ref="AT11" ca="1">TRIM(INDIRECT(SUBSTITUTE(AT10," ","_")))</f>
        <v/>
      </c>
      <c r="AU11" s="61" t="str" cm="1">
        <f t="array" aca="1" ref="AU11" ca="1">TRIM(INDIRECT(SUBSTITUTE(SUBSTITUTE(AU10," ","_"),",","_")))</f>
        <v/>
      </c>
      <c r="AV11" s="61" t="str" cm="1">
        <f t="array" aca="1" ref="AV11" ca="1">TRIM(INDIRECT(SUBSTITUTE(AV10," ","_")))</f>
        <v/>
      </c>
      <c r="AW11" s="61" t="str" cm="1">
        <f t="array" aca="1" ref="AW11" ca="1">TRIM(INDIRECT(SUBSTITUTE(AW10," ","_")))</f>
        <v/>
      </c>
      <c r="AX11" s="63" t="str" cm="1">
        <f t="array" aca="1" ref="AX11" ca="1">TRIM(INDIRECT(SUBSTITUTE(AX10," ","_")))</f>
        <v/>
      </c>
      <c r="AY11" s="63" t="str" cm="1">
        <f t="array" aca="1" ref="AY11" ca="1">TRIM(INDIRECT(SUBSTITUTE(AY10," ","_")))</f>
        <v/>
      </c>
      <c r="AZ11" s="64" t="str" cm="1">
        <f t="array" aca="1" ref="AZ11" ca="1">TRIM(INDIRECT(SUBSTITUTE(AZ10," ","_")))</f>
        <v>0</v>
      </c>
      <c r="BA11" s="61" t="str" cm="1">
        <f t="array" aca="1" ref="BA11" ca="1">TRIM(INDIRECT(SUBSTITUTE(BA10," ","_")))</f>
        <v/>
      </c>
      <c r="BB11" s="61" t="str" cm="1">
        <f t="array" aca="1" ref="BB11" ca="1">TRIM(INDIRECT(SUBSTITUTE(BB10," ","_")))</f>
        <v/>
      </c>
      <c r="BC11" s="61" t="str" cm="1">
        <f t="array" aca="1" ref="BC11" ca="1">TRIM(INDIRECT(SUBSTITUTE(BC10," ","_")))</f>
        <v/>
      </c>
      <c r="BD11" s="61" t="str" cm="1">
        <f t="array" aca="1" ref="BD11" ca="1">TRIM(INDIRECT(SUBSTITUTE(BD10," ","_")))</f>
        <v/>
      </c>
      <c r="BE11" s="61" t="str" cm="1">
        <f t="array" aca="1" ref="BE11" ca="1">TRIM(INDIRECT(SUBSTITUTE(BE10," ","_")))</f>
        <v/>
      </c>
      <c r="BF11" s="61" t="str" cm="1">
        <f t="array" aca="1" ref="BF11" ca="1">TRIM(INDIRECT(SUBSTITUTE(BF10," ","_")))</f>
        <v/>
      </c>
      <c r="BG11" s="61" t="str" cm="1">
        <f t="array" aca="1" ref="BG11" ca="1">TRIM(INDIRECT(SUBSTITUTE(BG10," ","_")))</f>
        <v/>
      </c>
      <c r="BH11" s="61" t="str" cm="1">
        <f t="array" aca="1" ref="BH11" ca="1">TRIM(INDIRECT(SUBSTITUTE(BH10," ","_")))</f>
        <v/>
      </c>
      <c r="BI11" s="61" t="str" cm="1">
        <f t="array" aca="1" ref="BI11" ca="1">TRIM(INDIRECT(SUBSTITUTE(BI10," ","_")))</f>
        <v/>
      </c>
      <c r="BJ11" s="61" t="str" cm="1">
        <f t="array" aca="1" ref="BJ11" ca="1">TRIM(INDIRECT(SUBSTITUTE(BJ10," ","_")))</f>
        <v/>
      </c>
      <c r="BK11" s="61" t="str" cm="1">
        <f t="array" aca="1" ref="BK11" ca="1">TRIM(INDIRECT(SUBSTITUTE(BK10," ","_")))</f>
        <v/>
      </c>
      <c r="BL11" s="61" t="str" cm="1">
        <f t="array" aca="1" ref="BL11" ca="1">TRIM(INDIRECT(SUBSTITUTE(BL10," ","_")))</f>
        <v/>
      </c>
      <c r="BM11" s="61" t="str" cm="1">
        <f t="array" aca="1" ref="BM11" ca="1">TRIM(INDIRECT(SUBSTITUTE(SUBSTITUTE(BM10," ","_"),"/","_")))</f>
        <v/>
      </c>
      <c r="BN11" s="61" t="str" cm="1">
        <f t="array" aca="1" ref="BN11" ca="1">TRIM(INDIRECT(SUBSTITUTE(BN10," ","_")))</f>
        <v/>
      </c>
      <c r="BO11" s="61" t="str" cm="1">
        <f t="array" aca="1" ref="BO11" ca="1">TRIM(INDIRECT(SUBSTITUTE(BO10," ","_")))</f>
        <v/>
      </c>
      <c r="BP11" s="61" t="str" cm="1">
        <f t="array" aca="1" ref="BP11" ca="1">TRIM(INDIRECT(SUBSTITUTE(BP10," ","_")))</f>
        <v/>
      </c>
      <c r="BQ11" s="61" t="str" cm="1">
        <f t="array" aca="1" ref="BQ11" ca="1">TRIM(INDIRECT(SUBSTITUTE(BQ10," ","_")))</f>
        <v/>
      </c>
      <c r="BR11" s="61" t="str" cm="1">
        <f t="array" aca="1" ref="BR11" ca="1">TRIM(INDIRECT(SUBSTITUTE(BR10," ","_")))</f>
        <v/>
      </c>
      <c r="BS11" s="61" t="str" cm="1">
        <f t="array" aca="1" ref="BS11" ca="1">TRIM(INDIRECT(SUBSTITUTE(BS10," ","_")))</f>
        <v/>
      </c>
      <c r="BT11" s="61" t="str" cm="1">
        <f t="array" aca="1" ref="BT11" ca="1">TRIM(INDIRECT(SUBSTITUTE(SUBSTITUTE(BT10," ","_"),"-","_")))</f>
        <v/>
      </c>
      <c r="BU11" s="61" t="str" cm="1">
        <f t="array" aca="1" ref="BU11" ca="1">TRIM(INDIRECT(SUBSTITUTE(SUBSTITUTE(SUBSTITUTE(BU10," ","_"),"(","_"),")","")))</f>
        <v/>
      </c>
      <c r="BV11" s="61" t="str" cm="1">
        <f t="array" aca="1" ref="BV11" ca="1">TRIM(INDIRECT(SUBSTITUTE(SUBSTITUTE(BV10," ","_"),"-","_")))</f>
        <v/>
      </c>
      <c r="BW11" s="61" t="str" cm="1">
        <f t="array" aca="1" ref="BW11" ca="1">TRIM(INDIRECT(SUBSTITUTE(SUBSTITUTE(SUBSTITUTE(BW10," ","_"),"(","_"),")","")))</f>
        <v/>
      </c>
      <c r="BX11" s="61" t="str" cm="1">
        <f t="array" aca="1" ref="BX11" ca="1">TRIM(INDIRECT(SUBSTITUTE(BX10," ","_")))</f>
        <v/>
      </c>
      <c r="BY11" s="61" t="str" cm="1">
        <f t="array" aca="1" ref="BY11" ca="1">TRIM(INDIRECT(SUBSTITUTE(SUBSTITUTE(SUBSTITUTE(SUBSTITUTE(BY10," ","_"),"(","_"),")","_"),"/","_")))</f>
        <v/>
      </c>
      <c r="BZ11" s="61" t="str" cm="1">
        <f t="array" aca="1" ref="BZ11" ca="1">TRIM(INDIRECT(SUBSTITUTE(BZ10," ","_")))</f>
        <v/>
      </c>
      <c r="CA11" s="61" t="str" cm="1">
        <f t="array" aca="1" ref="CA11" ca="1">TRIM(INDIRECT(SUBSTITUTE(CA10," ","_")))</f>
        <v/>
      </c>
      <c r="CB11" s="61" t="str" cm="1">
        <f t="array" aca="1" ref="CB11" ca="1">TRIM(INDIRECT(SUBSTITUTE(CB10," ","_")))</f>
        <v/>
      </c>
      <c r="CC11" s="61" t="str" cm="1">
        <f t="array" aca="1" ref="CC11" ca="1">TRIM(INDIRECT(SUBSTITUTE(SUBSTITUTE(CC10," ","_"),"-","_")))</f>
        <v/>
      </c>
      <c r="CD11" s="61" t="str" cm="1">
        <f t="array" aca="1" ref="CD11" ca="1">TRIM(INDIRECT(SUBSTITUTE(SUBSTITUTE(SUBSTITUTE(SUBSTITUTE(CD10," ","_"),"(","_"),")",""),",","_")))</f>
        <v/>
      </c>
      <c r="CE11" s="61" t="str" cm="1">
        <f t="array" aca="1" ref="CE11" ca="1">TRIM(INDIRECT(SUBSTITUTE(SUBSTITUTE(CE10," ","_"),"/","_")))</f>
        <v/>
      </c>
      <c r="CF11" s="61" t="str" cm="1">
        <f t="array" aca="1" ref="CF11" ca="1">TRIM(INDIRECT(SUBSTITUTE(CF10," ","_")))</f>
        <v/>
      </c>
      <c r="CG11" s="61" t="str" cm="1">
        <f t="array" aca="1" ref="CG11" ca="1">TRIM(INDIRECT(SUBSTITUTE(CG10," ","_")))</f>
        <v/>
      </c>
      <c r="CH11" s="61" t="str" cm="1">
        <f t="array" aca="1" ref="CH11" ca="1">TRIM(INDIRECT(SUBSTITUTE(CH10," ","_")))</f>
        <v/>
      </c>
      <c r="CI11" s="61" t="str" cm="1">
        <f t="array" aca="1" ref="CI11" ca="1">TRIM(INDIRECT(SUBSTITUTE(CI10," ","_")))</f>
        <v/>
      </c>
      <c r="CJ11" s="65">
        <f ca="1">SUM(INDIRECT(SUBSTITUTE(SUBSTITUTE(CJ10," ","_"),"Total_","")))</f>
        <v>0</v>
      </c>
      <c r="CK11" s="225" cm="1">
        <f t="array" aca="1" ref="CK11" ca="1">INDIRECT(SUBSTITUTE(CK10," ","_"))*100</f>
        <v>3</v>
      </c>
      <c r="CL11" s="65">
        <f ca="1">SUM(INDIRECT(SUBSTITUTE(CL10," ","_")))</f>
        <v>0</v>
      </c>
      <c r="CM11" s="66">
        <f ca="1">SUM(INDIRECT(SUBSTITUTE(CM10," ","_")))</f>
        <v>0</v>
      </c>
      <c r="CN11" s="67" t="str" cm="1">
        <f t="array" aca="1" ref="CN11" ca="1">TRIM(INDIRECT(SUBSTITUTE(CN10," ","_")))</f>
        <v/>
      </c>
      <c r="CO11" s="67" t="str" cm="1">
        <f t="array" aca="1" ref="CO11" ca="1">TRIM(INDIRECT(SUBSTITUTE(CO10," ","_")))</f>
        <v/>
      </c>
      <c r="CP11" s="67" t="str" cm="1">
        <f t="array" aca="1" ref="CP11" ca="1">TRIM(INDIRECT(SUBSTITUTE(CP10," ","_")))</f>
        <v/>
      </c>
      <c r="CQ11" s="67" t="str" cm="1">
        <f t="array" aca="1" ref="CQ11" ca="1">TRIM(INDIRECT(SUBSTITUTE(CQ10," ","_")))</f>
        <v/>
      </c>
      <c r="CR11" s="67" t="str" cm="1">
        <f t="array" aca="1" ref="CR11" ca="1">TRIM(INDIRECT(SUBSTITUTE(CR10," ","_")))</f>
        <v/>
      </c>
      <c r="CS11" s="218" t="str" cm="1">
        <f t="array" aca="1" ref="CS11" ca="1">TRIM(INDIRECT(SUBSTITUTE(CS10," ","_")))</f>
        <v/>
      </c>
      <c r="CT11" s="218" t="str" cm="1">
        <f t="array" aca="1" ref="CT11" ca="1">TRIM(INDIRECT(SUBSTITUTE(CT10," ","_")))</f>
        <v/>
      </c>
      <c r="CU11" s="218" t="str" cm="1">
        <f t="array" aca="1" ref="CU11" ca="1">TRIM(INDIRECT(SUBSTITUTE(CU10," ","_")))</f>
        <v/>
      </c>
      <c r="CV11" s="218" t="str" cm="1">
        <f t="array" aca="1" ref="CV11" ca="1">TRIM(INDIRECT(SUBSTITUTE(CV10," ","_")))</f>
        <v/>
      </c>
      <c r="CW11" s="218" t="str" cm="1">
        <f t="array" aca="1" ref="CW11" ca="1">TRIM(INDIRECT(SUBSTITUTE(CW10," ","_")))</f>
        <v/>
      </c>
      <c r="CX11" s="218" t="str" cm="1">
        <f t="array" aca="1" ref="CX11" ca="1">TRIM(INDIRECT(SUBSTITUTE(CX10," ","_")))</f>
        <v/>
      </c>
      <c r="CY11" s="218" t="str" cm="1">
        <f t="array" aca="1" ref="CY11" ca="1">TRIM(INDIRECT(SUBSTITUTE(SUBSTITUTE(CY10," ","_"),"/","_")))</f>
        <v/>
      </c>
      <c r="CZ11" s="218" t="str" cm="1">
        <f t="array" aca="1" ref="CZ11" ca="1">TRIM(INDIRECT(SUBSTITUTE(CZ10," ","_")))</f>
        <v/>
      </c>
      <c r="DA11" s="218" t="str" cm="1">
        <f t="array" aca="1" ref="DA11" ca="1">TRIM(INDIRECT(SUBSTITUTE(DA10," ","_")))</f>
        <v/>
      </c>
      <c r="DB11" s="218" t="str" cm="1">
        <f t="array" aca="1" ref="DB11" ca="1">TRIM(INDIRECT(SUBSTITUTE(DB10," ","_")))</f>
        <v/>
      </c>
      <c r="DC11" s="218" t="str" cm="1">
        <f t="array" aca="1" ref="DC11" ca="1">TRIM(INDIRECT(SUBSTITUTE(DC10," ","_")))</f>
        <v/>
      </c>
      <c r="DD11" s="218" t="str" cm="1">
        <f t="array" aca="1" ref="DD11" ca="1">TRIM(INDIRECT(SUBSTITUTE(DD10," ","_")))</f>
        <v/>
      </c>
      <c r="DE11" s="218" t="str" cm="1">
        <f t="array" aca="1" ref="DE11" ca="1">TRIM(INDIRECT(SUBSTITUTE(DE10," ","_")))</f>
        <v/>
      </c>
      <c r="DF11" s="218" t="str" cm="1">
        <f t="array" aca="1" ref="DF11" ca="1">TRIM(INDIRECT(SUBSTITUTE(DF10," ","_")))</f>
        <v/>
      </c>
      <c r="DG11" s="218" t="str" cm="1">
        <f t="array" aca="1" ref="DG11" ca="1">TRIM(INDIRECT(SUBSTITUTE(DG10," ","_")))</f>
        <v/>
      </c>
      <c r="DH11" s="218" t="str" cm="1">
        <f t="array" aca="1" ref="DH11" ca="1">TRIM(INDIRECT(SUBSTITUTE(DH10," ","_")))</f>
        <v/>
      </c>
      <c r="DI11" s="218" t="str" cm="1">
        <f t="array" aca="1" ref="DI11" ca="1">TRIM(INDIRECT(SUBSTITUTE(DI10," ","_")))</f>
        <v/>
      </c>
      <c r="DJ11" s="218" t="str" cm="1">
        <f t="array" aca="1" ref="DJ11" ca="1">TRIM(INDIRECT(SUBSTITUTE(DJ10," ","_")))</f>
        <v/>
      </c>
      <c r="DK11" s="218" t="str" cm="1">
        <f t="array" aca="1" ref="DK11" ca="1">TRIM(INDIRECT(SUBSTITUTE(DK10," ","_")))</f>
        <v/>
      </c>
      <c r="DL11" s="218" t="str" cm="1">
        <f t="array" aca="1" ref="DL11" ca="1">TRIM(INDIRECT(SUBSTITUTE(DL10," ","_")))</f>
        <v/>
      </c>
      <c r="DM11" s="218" t="str" cm="1">
        <f t="array" aca="1" ref="DM11" ca="1">TRIM(INDIRECT(SUBSTITUTE(DM10," ","_")))</f>
        <v/>
      </c>
      <c r="DN11" s="218" t="str" cm="1">
        <f t="array" aca="1" ref="DN11" ca="1">TRIM(INDIRECT(SUBSTITUTE(DN10," ","_")))</f>
        <v/>
      </c>
      <c r="DO11" s="218" t="str" cm="1">
        <f t="array" aca="1" ref="DO11" ca="1">TRIM(INDIRECT(SUBSTITUTE(DO10," ","_")))</f>
        <v/>
      </c>
      <c r="DP11" s="218" t="str" cm="1">
        <f t="array" aca="1" ref="DP11" ca="1">TRIM(INDIRECT(SUBSTITUTE(DP10," ","_")))</f>
        <v/>
      </c>
      <c r="DQ11" s="218" t="str" cm="1">
        <f t="array" aca="1" ref="DQ11" ca="1">TRIM(INDIRECT(SUBSTITUTE(DQ10," ","_")))</f>
        <v/>
      </c>
      <c r="DR11" s="218" t="str" cm="1">
        <f t="array" aca="1" ref="DR11" ca="1">TRIM(INDIRECT(SUBSTITUTE(DR10," ","_")))</f>
        <v/>
      </c>
      <c r="DS11" s="218" t="str" cm="1">
        <f t="array" aca="1" ref="DS11" ca="1">TRIM(INDIRECT(SUBSTITUTE(DS10," ","_")))</f>
        <v/>
      </c>
      <c r="DT11" s="218" t="str" cm="1">
        <f t="array" aca="1" ref="DT11" ca="1">TRIM(INDIRECT(SUBSTITUTE(DT10," ","_")))</f>
        <v/>
      </c>
      <c r="DU11" s="218" t="str" cm="1">
        <f t="array" aca="1" ref="DU11" ca="1">TRIM(INDIRECT(SUBSTITUTE(DU10," ","_")))</f>
        <v/>
      </c>
      <c r="DV11" s="218" t="str" cm="1">
        <f t="array" aca="1" ref="DV11" ca="1">TRIM(INDIRECT(SUBSTITUTE(DV10," ","_")))</f>
        <v/>
      </c>
      <c r="DW11" s="218" t="str" cm="1">
        <f t="array" aca="1" ref="DW11" ca="1">TRIM(INDIRECT(SUBSTITUTE(DW10," ","_")))</f>
        <v/>
      </c>
      <c r="DX11" s="218" t="str" cm="1">
        <f t="array" aca="1" ref="DX11" ca="1">TRIM(INDIRECT(SUBSTITUTE(DX10," ","_")))</f>
        <v/>
      </c>
      <c r="DY11" s="231" t="str" cm="1">
        <f t="array" aca="1" ref="DY11" ca="1">TRIM(INDIRECT(SUBSTITUTE(DY10," ","_")))</f>
        <v/>
      </c>
      <c r="DZ11" s="220" t="str" cm="1">
        <f t="array" aca="1" ref="DZ11" ca="1">TRIM(INDIRECT(SUBSTITUTE(DZ10," ","_")))</f>
        <v/>
      </c>
    </row>
    <row r="12" spans="1:131" x14ac:dyDescent="0.25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</row>
    <row r="13" spans="1:131" x14ac:dyDescent="0.2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</row>
    <row r="14" spans="1:131" x14ac:dyDescent="0.25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</row>
    <row r="15" spans="1:131" x14ac:dyDescent="0.25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</row>
    <row r="16" spans="1:131" x14ac:dyDescent="0.25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</row>
    <row r="17" spans="1:131" x14ac:dyDescent="0.25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</row>
    <row r="18" spans="1:131" x14ac:dyDescent="0.25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</row>
    <row r="19" spans="1:131" ht="15.75" thickBot="1" x14ac:dyDescent="0.3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</row>
    <row r="20" spans="1:131" ht="105.75" thickBot="1" x14ac:dyDescent="0.3">
      <c r="A20" s="132"/>
      <c r="B20" s="142" t="s">
        <v>222</v>
      </c>
      <c r="C20" s="138" t="s">
        <v>223</v>
      </c>
      <c r="D20" s="138" t="s">
        <v>27</v>
      </c>
      <c r="E20" s="138" t="s">
        <v>181</v>
      </c>
      <c r="F20" s="138" t="s">
        <v>180</v>
      </c>
      <c r="G20" s="138" t="s">
        <v>182</v>
      </c>
      <c r="H20" s="138" t="s">
        <v>183</v>
      </c>
      <c r="I20" s="138" t="s">
        <v>184</v>
      </c>
      <c r="J20" s="138" t="s">
        <v>185</v>
      </c>
      <c r="K20" s="138" t="s">
        <v>186</v>
      </c>
      <c r="L20" s="138" t="s">
        <v>187</v>
      </c>
      <c r="M20" s="138" t="s">
        <v>316</v>
      </c>
      <c r="N20" s="138" t="s">
        <v>317</v>
      </c>
      <c r="O20" s="138" t="s">
        <v>318</v>
      </c>
      <c r="P20" s="138" t="s">
        <v>319</v>
      </c>
      <c r="Q20" s="138" t="s">
        <v>320</v>
      </c>
      <c r="R20" s="138" t="s">
        <v>321</v>
      </c>
      <c r="S20" s="138" t="s">
        <v>322</v>
      </c>
      <c r="T20" s="138" t="s">
        <v>323</v>
      </c>
      <c r="U20" s="138" t="s">
        <v>324</v>
      </c>
      <c r="V20" s="138" t="s">
        <v>325</v>
      </c>
      <c r="W20" s="138" t="s">
        <v>326</v>
      </c>
      <c r="X20" s="138" t="s">
        <v>327</v>
      </c>
      <c r="Y20" s="138" t="s">
        <v>328</v>
      </c>
      <c r="Z20" s="138" t="s">
        <v>329</v>
      </c>
      <c r="AA20" s="138" t="s">
        <v>330</v>
      </c>
      <c r="AB20" s="143" t="s">
        <v>265</v>
      </c>
      <c r="AC20" s="138" t="s">
        <v>267</v>
      </c>
      <c r="AD20" s="138" t="s">
        <v>269</v>
      </c>
      <c r="AE20" s="144" t="s">
        <v>270</v>
      </c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</row>
    <row r="21" spans="1:131" ht="15.75" thickBot="1" x14ac:dyDescent="0.3">
      <c r="A21" s="132"/>
      <c r="B21" s="68" t="str">
        <f>IF(TRIM('PCA Repairs-CapItems Data Input'!C11)="","",'PCA Repairs-CapItems Data Input'!C11)</f>
        <v/>
      </c>
      <c r="C21" s="69" t="str">
        <f>IF(TRIM('PCA Repairs-CapItems Data Input'!D11)="","",'PCA Repairs-CapItems Data Input'!D11)</f>
        <v/>
      </c>
      <c r="D21" s="69" t="str">
        <f>IF(TRIM('PCA Repairs-CapItems Data Input'!E11)="","",MID('PCA Repairs-CapItems Data Input'!E11,1,FIND(" - ",'PCA Repairs-CapItems Data Input'!E11,1)))</f>
        <v/>
      </c>
      <c r="E21" s="69" t="str">
        <f>IF(TRIM('PCA Repairs-CapItems Data Input'!F11)="","",MID('PCA Repairs-CapItems Data Input'!F11,1,FIND(" - ",'PCA Repairs-CapItems Data Input'!F11,1)))</f>
        <v/>
      </c>
      <c r="F21" s="69" t="str">
        <f>IF(AND('PCA Repairs-CapItems Data Input'!$E11="I - Immediate Repair",'PCA Repairs-CapItems Data Input'!G11&lt;&gt;""),'PCA Repairs-CapItems Data Input'!G11,"")</f>
        <v/>
      </c>
      <c r="G21" s="69" t="str">
        <f>IF(AND('PCA Repairs-CapItems Data Input'!$E11="I - Immediate Repair",'PCA Repairs-CapItems Data Input'!H11&lt;&gt;""),'PCA Repairs-CapItems Data Input'!H11,"")</f>
        <v/>
      </c>
      <c r="H21" s="70" t="str">
        <f>IF(AND('PCA Repairs-CapItems Data Input'!$E11="I - Immediate Repair",'PCA Repairs-CapItems Data Input'!L11&lt;&gt;""),'PCA Repairs-CapItems Data Input'!L11,"")</f>
        <v/>
      </c>
      <c r="I21" s="69" t="str">
        <f>IF(AND('PCA Repairs-CapItems Data Input'!$E11="C - Capital Item",TRIM('PCA Repairs-CapItems Data Input'!M11)&lt;&gt;""),'PCA Repairs-CapItems Data Input'!M11,"")</f>
        <v/>
      </c>
      <c r="J21" s="69" t="str">
        <f>IF(AND('PCA Repairs-CapItems Data Input'!$E11="C - Capital Item",TRIM('PCA Repairs-CapItems Data Input'!N11)&lt;&gt;""),'PCA Repairs-CapItems Data Input'!N11,"")</f>
        <v/>
      </c>
      <c r="K21" s="70" t="str">
        <f>IF(AND('PCA Repairs-CapItems Data Input'!$E11="C - Capital Item",TRIM('PCA Repairs-CapItems Data Input'!O11)&lt;&gt;""),'PCA Repairs-CapItems Data Input'!O11,"")</f>
        <v/>
      </c>
      <c r="L21" s="69" t="str">
        <f>IF(AND('PCA Repairs-CapItems Data Input'!$E11="C - Capital Item",TRIM('PCA Repairs-CapItems Data Input'!Q11)&lt;&gt;""),'PCA Repairs-CapItems Data Input'!Q11,"")</f>
        <v/>
      </c>
      <c r="M21" s="70" t="str">
        <f>IF(AND('PCA Repairs-CapItems Data Input'!$E11="C - Capital Item",TRIM('PCA Repairs-CapItems Data Input'!R11)&lt;&gt;""),'PCA Repairs-CapItems Data Input'!R11,"")</f>
        <v/>
      </c>
      <c r="N21" s="70" t="str">
        <f>IF(AND('PCA Repairs-CapItems Data Input'!$E11="C - Capital Item",TRIM('PCA Repairs-CapItems Data Input'!S11)&lt;&gt;""),'PCA Repairs-CapItems Data Input'!S11,"")</f>
        <v/>
      </c>
      <c r="O21" s="70" t="str">
        <f>IF(AND('PCA Repairs-CapItems Data Input'!$E11="C - Capital Item",TRIM('PCA Repairs-CapItems Data Input'!T11)&lt;&gt;""),'PCA Repairs-CapItems Data Input'!T11,"")</f>
        <v/>
      </c>
      <c r="P21" s="70" t="str">
        <f>IF(AND('PCA Repairs-CapItems Data Input'!$E11="C - Capital Item",TRIM('PCA Repairs-CapItems Data Input'!U11)&lt;&gt;""),'PCA Repairs-CapItems Data Input'!U11,"")</f>
        <v/>
      </c>
      <c r="Q21" s="70" t="str">
        <f>IF(AND('PCA Repairs-CapItems Data Input'!$E11="C - Capital Item",TRIM('PCA Repairs-CapItems Data Input'!V11)&lt;&gt;""),'PCA Repairs-CapItems Data Input'!V11,"")</f>
        <v/>
      </c>
      <c r="R21" s="70" t="str">
        <f>IF(AND('PCA Repairs-CapItems Data Input'!$E11="C - Capital Item",TRIM('PCA Repairs-CapItems Data Input'!W11)&lt;&gt;""),'PCA Repairs-CapItems Data Input'!W11,"")</f>
        <v/>
      </c>
      <c r="S21" s="70" t="str">
        <f>IF(AND('PCA Repairs-CapItems Data Input'!$E11="C - Capital Item",TRIM('PCA Repairs-CapItems Data Input'!X11)&lt;&gt;""),'PCA Repairs-CapItems Data Input'!X11,"")</f>
        <v/>
      </c>
      <c r="T21" s="70" t="str">
        <f>IF(AND('PCA Repairs-CapItems Data Input'!$E11="C - Capital Item",TRIM('PCA Repairs-CapItems Data Input'!Y11)&lt;&gt;""),'PCA Repairs-CapItems Data Input'!Y11,"")</f>
        <v/>
      </c>
      <c r="U21" s="70" t="str">
        <f>IF(AND('PCA Repairs-CapItems Data Input'!$E11="C - Capital Item",TRIM('PCA Repairs-CapItems Data Input'!Z11)&lt;&gt;""),'PCA Repairs-CapItems Data Input'!Z11,"")</f>
        <v/>
      </c>
      <c r="V21" s="70" t="str">
        <f>IF(AND('PCA Repairs-CapItems Data Input'!$E11="C - Capital Item",TRIM('PCA Repairs-CapItems Data Input'!AA11)&lt;&gt;""),'PCA Repairs-CapItems Data Input'!AA11,"")</f>
        <v/>
      </c>
      <c r="W21" s="70" t="str">
        <f>IF(AND('PCA Repairs-CapItems Data Input'!$E11="C - Capital Item",TRIM('PCA Repairs-CapItems Data Input'!AB11)&lt;&gt;""),'PCA Repairs-CapItems Data Input'!AB11,"")</f>
        <v/>
      </c>
      <c r="X21" s="70" t="str">
        <f>IF(AND('PCA Repairs-CapItems Data Input'!$E11="C - Capital Item",TRIM('PCA Repairs-CapItems Data Input'!AC11)&lt;&gt;""),'PCA Repairs-CapItems Data Input'!AC11,"")</f>
        <v/>
      </c>
      <c r="Y21" s="70" t="str">
        <f>IF(AND('PCA Repairs-CapItems Data Input'!$E11="C - Capital Item",TRIM('PCA Repairs-CapItems Data Input'!AD11)&lt;&gt;""),'PCA Repairs-CapItems Data Input'!AD11,"")</f>
        <v/>
      </c>
      <c r="Z21" s="70" t="str">
        <f>IF(AND('PCA Repairs-CapItems Data Input'!$E11="C - Capital Item",TRIM('PCA Repairs-CapItems Data Input'!AE11)&lt;&gt;""),'PCA Repairs-CapItems Data Input'!AE11,"")</f>
        <v/>
      </c>
      <c r="AA21" s="71" t="str">
        <f>IF(AND('PCA Repairs-CapItems Data Input'!$E11="C - Capital Item",TRIM('PCA Repairs-CapItems Data Input'!AF11)&lt;&gt;""),'PCA Repairs-CapItems Data Input'!AF11,"")</f>
        <v/>
      </c>
      <c r="AB21" s="72" t="str">
        <f>IF(AND('PCA Repairs-CapItems Data Input'!$E11="C - Capital Item",TRIM('PCA Repairs-CapItems Data Input'!P11)&lt;&gt;""),'PCA Repairs-CapItems Data Input'!P11,"")</f>
        <v/>
      </c>
      <c r="AC21" s="171" t="str">
        <f>IF(AND('PCA Repairs-CapItems Data Input'!$E11="I - Immediate Repair",TRIM('PCA Repairs-CapItems Data Input'!I11)&lt;&gt;""),'PCA Repairs-CapItems Data Input'!I11,"")</f>
        <v/>
      </c>
      <c r="AD21" s="72" t="str">
        <f>IF(AND('PCA Repairs-CapItems Data Input'!$E11="I - Immediate Repair",TRIM('PCA Repairs-CapItems Data Input'!J11)&lt;&gt;""),MID('PCA Repairs-CapItems Data Input'!J11,1,FIND(" - ",'PCA Repairs-CapItems Data Input'!J11,1)),"")</f>
        <v/>
      </c>
      <c r="AE21" s="166" t="str">
        <f>IF(AND('PCA Repairs-CapItems Data Input'!$E11="I - Immediate Repair",TRIM('PCA Repairs-CapItems Data Input'!K11)&lt;&gt;""),'PCA Repairs-CapItems Data Input'!K11,"")</f>
        <v/>
      </c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</row>
    <row r="22" spans="1:131" ht="15.75" thickBot="1" x14ac:dyDescent="0.3">
      <c r="A22" s="132"/>
      <c r="B22" s="73" t="str">
        <f>IF(TRIM('PCA Repairs-CapItems Data Input'!C12)="","",'PCA Repairs-CapItems Data Input'!C12)</f>
        <v/>
      </c>
      <c r="C22" s="74" t="str">
        <f>IF(TRIM('PCA Repairs-CapItems Data Input'!D12)="","",'PCA Repairs-CapItems Data Input'!D12)</f>
        <v/>
      </c>
      <c r="D22" s="74" t="str">
        <f>IF(TRIM('PCA Repairs-CapItems Data Input'!E12)="","",MID('PCA Repairs-CapItems Data Input'!E12,1,FIND(" - ",'PCA Repairs-CapItems Data Input'!E12,1)))</f>
        <v/>
      </c>
      <c r="E22" s="74" t="str">
        <f>IF(TRIM('PCA Repairs-CapItems Data Input'!F12)="","",MID('PCA Repairs-CapItems Data Input'!F12,1,FIND(" - ",'PCA Repairs-CapItems Data Input'!F12,1)))</f>
        <v/>
      </c>
      <c r="F22" s="74" t="str">
        <f>IF(AND('PCA Repairs-CapItems Data Input'!$E12="I - Immediate Repair",'PCA Repairs-CapItems Data Input'!G12&lt;&gt;""),'PCA Repairs-CapItems Data Input'!G12,"")</f>
        <v/>
      </c>
      <c r="G22" s="74" t="str">
        <f>IF(AND('PCA Repairs-CapItems Data Input'!$E12="I - Immediate Repair",'PCA Repairs-CapItems Data Input'!H12&lt;&gt;""),'PCA Repairs-CapItems Data Input'!H12,"")</f>
        <v/>
      </c>
      <c r="H22" s="75" t="str">
        <f>IF(AND('PCA Repairs-CapItems Data Input'!$E12="I - Immediate Repair",'PCA Repairs-CapItems Data Input'!L12&lt;&gt;""),'PCA Repairs-CapItems Data Input'!L12,"")</f>
        <v/>
      </c>
      <c r="I22" s="74" t="str">
        <f>IF(AND('PCA Repairs-CapItems Data Input'!$E12="C - Capital Item",TRIM('PCA Repairs-CapItems Data Input'!M12)&lt;&gt;""),'PCA Repairs-CapItems Data Input'!M12,"")</f>
        <v/>
      </c>
      <c r="J22" s="74" t="str">
        <f>IF(AND('PCA Repairs-CapItems Data Input'!$E12="C - Capital Item",TRIM('PCA Repairs-CapItems Data Input'!N12)&lt;&gt;""),'PCA Repairs-CapItems Data Input'!N12,"")</f>
        <v/>
      </c>
      <c r="K22" s="75" t="str">
        <f>IF(AND('PCA Repairs-CapItems Data Input'!$E12="C - Capital Item",TRIM('PCA Repairs-CapItems Data Input'!O12)&lt;&gt;""),'PCA Repairs-CapItems Data Input'!O12,"")</f>
        <v/>
      </c>
      <c r="L22" s="74" t="str">
        <f>IF(AND('PCA Repairs-CapItems Data Input'!$E12="C - Capital Item",TRIM('PCA Repairs-CapItems Data Input'!Q12)&lt;&gt;""),'PCA Repairs-CapItems Data Input'!Q12,"")</f>
        <v/>
      </c>
      <c r="M22" s="75" t="str">
        <f>IF(AND('PCA Repairs-CapItems Data Input'!$E12="C - Capital Item",TRIM('PCA Repairs-CapItems Data Input'!R12)&lt;&gt;""),'PCA Repairs-CapItems Data Input'!R12,"")</f>
        <v/>
      </c>
      <c r="N22" s="75" t="str">
        <f>IF(AND('PCA Repairs-CapItems Data Input'!$E12="C - Capital Item",TRIM('PCA Repairs-CapItems Data Input'!S12)&lt;&gt;""),'PCA Repairs-CapItems Data Input'!S12,"")</f>
        <v/>
      </c>
      <c r="O22" s="75" t="str">
        <f>IF(AND('PCA Repairs-CapItems Data Input'!$E12="C - Capital Item",TRIM('PCA Repairs-CapItems Data Input'!T12)&lt;&gt;""),'PCA Repairs-CapItems Data Input'!T12,"")</f>
        <v/>
      </c>
      <c r="P22" s="75" t="str">
        <f>IF(AND('PCA Repairs-CapItems Data Input'!$E12="C - Capital Item",TRIM('PCA Repairs-CapItems Data Input'!U12)&lt;&gt;""),'PCA Repairs-CapItems Data Input'!U12,"")</f>
        <v/>
      </c>
      <c r="Q22" s="75" t="str">
        <f>IF(AND('PCA Repairs-CapItems Data Input'!$E12="C - Capital Item",TRIM('PCA Repairs-CapItems Data Input'!V12)&lt;&gt;""),'PCA Repairs-CapItems Data Input'!V12,"")</f>
        <v/>
      </c>
      <c r="R22" s="75" t="str">
        <f>IF(AND('PCA Repairs-CapItems Data Input'!$E12="C - Capital Item",TRIM('PCA Repairs-CapItems Data Input'!W12)&lt;&gt;""),'PCA Repairs-CapItems Data Input'!W12,"")</f>
        <v/>
      </c>
      <c r="S22" s="75" t="str">
        <f>IF(AND('PCA Repairs-CapItems Data Input'!$E12="C - Capital Item",TRIM('PCA Repairs-CapItems Data Input'!X12)&lt;&gt;""),'PCA Repairs-CapItems Data Input'!X12,"")</f>
        <v/>
      </c>
      <c r="T22" s="75" t="str">
        <f>IF(AND('PCA Repairs-CapItems Data Input'!$E12="C - Capital Item",TRIM('PCA Repairs-CapItems Data Input'!Y12)&lt;&gt;""),'PCA Repairs-CapItems Data Input'!Y12,"")</f>
        <v/>
      </c>
      <c r="U22" s="75" t="str">
        <f>IF(AND('PCA Repairs-CapItems Data Input'!$E12="C - Capital Item",TRIM('PCA Repairs-CapItems Data Input'!Z12)&lt;&gt;""),'PCA Repairs-CapItems Data Input'!Z12,"")</f>
        <v/>
      </c>
      <c r="V22" s="75" t="str">
        <f>IF(AND('PCA Repairs-CapItems Data Input'!$E12="C - Capital Item",TRIM('PCA Repairs-CapItems Data Input'!AA12)&lt;&gt;""),'PCA Repairs-CapItems Data Input'!AA12,"")</f>
        <v/>
      </c>
      <c r="W22" s="75" t="str">
        <f>IF(AND('PCA Repairs-CapItems Data Input'!$E12="C - Capital Item",TRIM('PCA Repairs-CapItems Data Input'!AB12)&lt;&gt;""),'PCA Repairs-CapItems Data Input'!AB12,"")</f>
        <v/>
      </c>
      <c r="X22" s="75" t="str">
        <f>IF(AND('PCA Repairs-CapItems Data Input'!$E12="C - Capital Item",TRIM('PCA Repairs-CapItems Data Input'!AC12)&lt;&gt;""),'PCA Repairs-CapItems Data Input'!AC12,"")</f>
        <v/>
      </c>
      <c r="Y22" s="75" t="str">
        <f>IF(AND('PCA Repairs-CapItems Data Input'!$E12="C - Capital Item",TRIM('PCA Repairs-CapItems Data Input'!AD12)&lt;&gt;""),'PCA Repairs-CapItems Data Input'!AD12,"")</f>
        <v/>
      </c>
      <c r="Z22" s="75" t="str">
        <f>IF(AND('PCA Repairs-CapItems Data Input'!$E12="C - Capital Item",TRIM('PCA Repairs-CapItems Data Input'!AE12)&lt;&gt;""),'PCA Repairs-CapItems Data Input'!AE12,"")</f>
        <v/>
      </c>
      <c r="AA22" s="76" t="str">
        <f>IF(AND('PCA Repairs-CapItems Data Input'!$E12="C - Capital Item",TRIM('PCA Repairs-CapItems Data Input'!AF12)&lt;&gt;""),'PCA Repairs-CapItems Data Input'!AF12,"")</f>
        <v/>
      </c>
      <c r="AB22" s="77" t="str">
        <f>IF(AND('PCA Repairs-CapItems Data Input'!$E12="C - Capital Item",TRIM('PCA Repairs-CapItems Data Input'!P12)&lt;&gt;""),'PCA Repairs-CapItems Data Input'!P12,"")</f>
        <v/>
      </c>
      <c r="AC22" s="172" t="str">
        <f>IF(AND('PCA Repairs-CapItems Data Input'!$E12="I - Immediate Repair",TRIM('PCA Repairs-CapItems Data Input'!I12)&lt;&gt;""),'PCA Repairs-CapItems Data Input'!I12,"")</f>
        <v/>
      </c>
      <c r="AD22" s="74" t="str">
        <f>IF(AND('PCA Repairs-CapItems Data Input'!$E12="I - Immediate Repair",TRIM('PCA Repairs-CapItems Data Input'!J12)&lt;&gt;""),MID('PCA Repairs-CapItems Data Input'!J12,1,FIND(" - ",'PCA Repairs-CapItems Data Input'!J12,1)),"")</f>
        <v/>
      </c>
      <c r="AE22" s="167" t="str">
        <f>IF(AND('PCA Repairs-CapItems Data Input'!$E12="I - Immediate Repair",TRIM('PCA Repairs-CapItems Data Input'!K12)&lt;&gt;""),'PCA Repairs-CapItems Data Input'!K12,"")</f>
        <v/>
      </c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</row>
    <row r="23" spans="1:131" ht="15.75" thickBot="1" x14ac:dyDescent="0.3">
      <c r="A23" s="132"/>
      <c r="B23" s="73" t="str">
        <f>IF(TRIM('PCA Repairs-CapItems Data Input'!C13)="","",'PCA Repairs-CapItems Data Input'!C13)</f>
        <v/>
      </c>
      <c r="C23" s="74" t="str">
        <f>IF(TRIM('PCA Repairs-CapItems Data Input'!D13)="","",'PCA Repairs-CapItems Data Input'!D13)</f>
        <v/>
      </c>
      <c r="D23" s="74" t="str">
        <f>IF(TRIM('PCA Repairs-CapItems Data Input'!E13)="","",MID('PCA Repairs-CapItems Data Input'!E13,1,FIND(" - ",'PCA Repairs-CapItems Data Input'!E13,1)))</f>
        <v/>
      </c>
      <c r="E23" s="74" t="str">
        <f>IF(TRIM('PCA Repairs-CapItems Data Input'!F13)="","",MID('PCA Repairs-CapItems Data Input'!F13,1,FIND(" - ",'PCA Repairs-CapItems Data Input'!F13,1)))</f>
        <v/>
      </c>
      <c r="F23" s="74" t="str">
        <f>IF(AND('PCA Repairs-CapItems Data Input'!$E13="I - Immediate Repair",'PCA Repairs-CapItems Data Input'!G13&lt;&gt;""),'PCA Repairs-CapItems Data Input'!G13,"")</f>
        <v/>
      </c>
      <c r="G23" s="74" t="str">
        <f>IF(AND('PCA Repairs-CapItems Data Input'!$E13="I - Immediate Repair",'PCA Repairs-CapItems Data Input'!H13&lt;&gt;""),'PCA Repairs-CapItems Data Input'!H13,"")</f>
        <v/>
      </c>
      <c r="H23" s="75" t="str">
        <f>IF(AND('PCA Repairs-CapItems Data Input'!$E13="I - Immediate Repair",'PCA Repairs-CapItems Data Input'!L13&lt;&gt;""),'PCA Repairs-CapItems Data Input'!L13,"")</f>
        <v/>
      </c>
      <c r="I23" s="74" t="str">
        <f>IF(AND('PCA Repairs-CapItems Data Input'!$E13="C - Capital Item",TRIM('PCA Repairs-CapItems Data Input'!M13)&lt;&gt;""),'PCA Repairs-CapItems Data Input'!M13,"")</f>
        <v/>
      </c>
      <c r="J23" s="74" t="str">
        <f>IF(AND('PCA Repairs-CapItems Data Input'!$E13="C - Capital Item",TRIM('PCA Repairs-CapItems Data Input'!N13)&lt;&gt;""),'PCA Repairs-CapItems Data Input'!N13,"")</f>
        <v/>
      </c>
      <c r="K23" s="75" t="str">
        <f>IF(AND('PCA Repairs-CapItems Data Input'!$E13="C - Capital Item",TRIM('PCA Repairs-CapItems Data Input'!O13)&lt;&gt;""),'PCA Repairs-CapItems Data Input'!O13,"")</f>
        <v/>
      </c>
      <c r="L23" s="74" t="str">
        <f>IF(AND('PCA Repairs-CapItems Data Input'!$E13="C - Capital Item",TRIM('PCA Repairs-CapItems Data Input'!Q13)&lt;&gt;""),'PCA Repairs-CapItems Data Input'!Q13,"")</f>
        <v/>
      </c>
      <c r="M23" s="75" t="str">
        <f>IF(AND('PCA Repairs-CapItems Data Input'!$E13="C - Capital Item",TRIM('PCA Repairs-CapItems Data Input'!R13)&lt;&gt;""),'PCA Repairs-CapItems Data Input'!R13,"")</f>
        <v/>
      </c>
      <c r="N23" s="75" t="str">
        <f>IF(AND('PCA Repairs-CapItems Data Input'!$E13="C - Capital Item",TRIM('PCA Repairs-CapItems Data Input'!S13)&lt;&gt;""),'PCA Repairs-CapItems Data Input'!S13,"")</f>
        <v/>
      </c>
      <c r="O23" s="75" t="str">
        <f>IF(AND('PCA Repairs-CapItems Data Input'!$E13="C - Capital Item",TRIM('PCA Repairs-CapItems Data Input'!T13)&lt;&gt;""),'PCA Repairs-CapItems Data Input'!T13,"")</f>
        <v/>
      </c>
      <c r="P23" s="75" t="str">
        <f>IF(AND('PCA Repairs-CapItems Data Input'!$E13="C - Capital Item",TRIM('PCA Repairs-CapItems Data Input'!U13)&lt;&gt;""),'PCA Repairs-CapItems Data Input'!U13,"")</f>
        <v/>
      </c>
      <c r="Q23" s="75" t="str">
        <f>IF(AND('PCA Repairs-CapItems Data Input'!$E13="C - Capital Item",TRIM('PCA Repairs-CapItems Data Input'!V13)&lt;&gt;""),'PCA Repairs-CapItems Data Input'!V13,"")</f>
        <v/>
      </c>
      <c r="R23" s="75" t="str">
        <f>IF(AND('PCA Repairs-CapItems Data Input'!$E13="C - Capital Item",TRIM('PCA Repairs-CapItems Data Input'!W13)&lt;&gt;""),'PCA Repairs-CapItems Data Input'!W13,"")</f>
        <v/>
      </c>
      <c r="S23" s="75" t="str">
        <f>IF(AND('PCA Repairs-CapItems Data Input'!$E13="C - Capital Item",TRIM('PCA Repairs-CapItems Data Input'!X13)&lt;&gt;""),'PCA Repairs-CapItems Data Input'!X13,"")</f>
        <v/>
      </c>
      <c r="T23" s="75" t="str">
        <f>IF(AND('PCA Repairs-CapItems Data Input'!$E13="C - Capital Item",TRIM('PCA Repairs-CapItems Data Input'!Y13)&lt;&gt;""),'PCA Repairs-CapItems Data Input'!Y13,"")</f>
        <v/>
      </c>
      <c r="U23" s="75" t="str">
        <f>IF(AND('PCA Repairs-CapItems Data Input'!$E13="C - Capital Item",TRIM('PCA Repairs-CapItems Data Input'!Z13)&lt;&gt;""),'PCA Repairs-CapItems Data Input'!Z13,"")</f>
        <v/>
      </c>
      <c r="V23" s="75" t="str">
        <f>IF(AND('PCA Repairs-CapItems Data Input'!$E13="C - Capital Item",TRIM('PCA Repairs-CapItems Data Input'!AA13)&lt;&gt;""),'PCA Repairs-CapItems Data Input'!AA13,"")</f>
        <v/>
      </c>
      <c r="W23" s="75" t="str">
        <f>IF(AND('PCA Repairs-CapItems Data Input'!$E13="C - Capital Item",TRIM('PCA Repairs-CapItems Data Input'!AB13)&lt;&gt;""),'PCA Repairs-CapItems Data Input'!AB13,"")</f>
        <v/>
      </c>
      <c r="X23" s="75" t="str">
        <f>IF(AND('PCA Repairs-CapItems Data Input'!$E13="C - Capital Item",TRIM('PCA Repairs-CapItems Data Input'!AC13)&lt;&gt;""),'PCA Repairs-CapItems Data Input'!AC13,"")</f>
        <v/>
      </c>
      <c r="Y23" s="75" t="str">
        <f>IF(AND('PCA Repairs-CapItems Data Input'!$E13="C - Capital Item",TRIM('PCA Repairs-CapItems Data Input'!AD13)&lt;&gt;""),'PCA Repairs-CapItems Data Input'!AD13,"")</f>
        <v/>
      </c>
      <c r="Z23" s="75" t="str">
        <f>IF(AND('PCA Repairs-CapItems Data Input'!$E13="C - Capital Item",TRIM('PCA Repairs-CapItems Data Input'!AE13)&lt;&gt;""),'PCA Repairs-CapItems Data Input'!AE13,"")</f>
        <v/>
      </c>
      <c r="AA23" s="76" t="str">
        <f>IF(AND('PCA Repairs-CapItems Data Input'!$E13="C - Capital Item",TRIM('PCA Repairs-CapItems Data Input'!AF13)&lt;&gt;""),'PCA Repairs-CapItems Data Input'!AF13,"")</f>
        <v/>
      </c>
      <c r="AB23" s="77" t="str">
        <f>IF(AND('PCA Repairs-CapItems Data Input'!$E13="C - Capital Item",TRIM('PCA Repairs-CapItems Data Input'!P13)&lt;&gt;""),'PCA Repairs-CapItems Data Input'!P13,"")</f>
        <v/>
      </c>
      <c r="AC23" s="172" t="str">
        <f>IF(AND('PCA Repairs-CapItems Data Input'!$E13="I - Immediate Repair",TRIM('PCA Repairs-CapItems Data Input'!I13)&lt;&gt;""),'PCA Repairs-CapItems Data Input'!I13,"")</f>
        <v/>
      </c>
      <c r="AD23" s="74" t="str">
        <f>IF(AND('PCA Repairs-CapItems Data Input'!$E13="I - Immediate Repair",TRIM('PCA Repairs-CapItems Data Input'!J13)&lt;&gt;""),MID('PCA Repairs-CapItems Data Input'!J13,1,FIND(" - ",'PCA Repairs-CapItems Data Input'!J13,1)),"")</f>
        <v/>
      </c>
      <c r="AE23" s="168" t="str">
        <f>IF(AND('PCA Repairs-CapItems Data Input'!$E13="I - Immediate Repair",TRIM('PCA Repairs-CapItems Data Input'!K13)&lt;&gt;""),'PCA Repairs-CapItems Data Input'!K13,"")</f>
        <v/>
      </c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</row>
    <row r="24" spans="1:131" ht="15.75" thickBot="1" x14ac:dyDescent="0.3">
      <c r="A24" s="132"/>
      <c r="B24" s="73" t="str">
        <f>IF(TRIM('PCA Repairs-CapItems Data Input'!C14)="","",'PCA Repairs-CapItems Data Input'!C14)</f>
        <v/>
      </c>
      <c r="C24" s="74" t="str">
        <f>IF(TRIM('PCA Repairs-CapItems Data Input'!D14)="","",'PCA Repairs-CapItems Data Input'!D14)</f>
        <v/>
      </c>
      <c r="D24" s="74" t="str">
        <f>IF(TRIM('PCA Repairs-CapItems Data Input'!E14)="","",MID('PCA Repairs-CapItems Data Input'!E14,1,FIND(" - ",'PCA Repairs-CapItems Data Input'!E14,1)))</f>
        <v/>
      </c>
      <c r="E24" s="74" t="str">
        <f>IF(TRIM('PCA Repairs-CapItems Data Input'!F14)="","",MID('PCA Repairs-CapItems Data Input'!F14,1,FIND(" - ",'PCA Repairs-CapItems Data Input'!F14,1)))</f>
        <v/>
      </c>
      <c r="F24" s="74" t="str">
        <f>IF(AND('PCA Repairs-CapItems Data Input'!$E14="I - Immediate Repair",'PCA Repairs-CapItems Data Input'!G14&lt;&gt;""),'PCA Repairs-CapItems Data Input'!G14,"")</f>
        <v/>
      </c>
      <c r="G24" s="74" t="str">
        <f>IF(AND('PCA Repairs-CapItems Data Input'!$E14="I - Immediate Repair",'PCA Repairs-CapItems Data Input'!H14&lt;&gt;""),'PCA Repairs-CapItems Data Input'!H14,"")</f>
        <v/>
      </c>
      <c r="H24" s="75" t="str">
        <f>IF(AND('PCA Repairs-CapItems Data Input'!$E14="I - Immediate Repair",'PCA Repairs-CapItems Data Input'!L14&lt;&gt;""),'PCA Repairs-CapItems Data Input'!L14,"")</f>
        <v/>
      </c>
      <c r="I24" s="74" t="str">
        <f>IF(AND('PCA Repairs-CapItems Data Input'!$E14="C - Capital Item",TRIM('PCA Repairs-CapItems Data Input'!M14)&lt;&gt;""),'PCA Repairs-CapItems Data Input'!M14,"")</f>
        <v/>
      </c>
      <c r="J24" s="74" t="str">
        <f>IF(AND('PCA Repairs-CapItems Data Input'!$E14="C - Capital Item",TRIM('PCA Repairs-CapItems Data Input'!N14)&lt;&gt;""),'PCA Repairs-CapItems Data Input'!N14,"")</f>
        <v/>
      </c>
      <c r="K24" s="75" t="str">
        <f>IF(AND('PCA Repairs-CapItems Data Input'!$E14="C - Capital Item",TRIM('PCA Repairs-CapItems Data Input'!O14)&lt;&gt;""),'PCA Repairs-CapItems Data Input'!O14,"")</f>
        <v/>
      </c>
      <c r="L24" s="74" t="str">
        <f>IF(AND('PCA Repairs-CapItems Data Input'!$E14="C - Capital Item",TRIM('PCA Repairs-CapItems Data Input'!Q14)&lt;&gt;""),'PCA Repairs-CapItems Data Input'!Q14,"")</f>
        <v/>
      </c>
      <c r="M24" s="75" t="str">
        <f>IF(AND('PCA Repairs-CapItems Data Input'!$E14="C - Capital Item",TRIM('PCA Repairs-CapItems Data Input'!R14)&lt;&gt;""),'PCA Repairs-CapItems Data Input'!R14,"")</f>
        <v/>
      </c>
      <c r="N24" s="75" t="str">
        <f>IF(AND('PCA Repairs-CapItems Data Input'!$E14="C - Capital Item",TRIM('PCA Repairs-CapItems Data Input'!S14)&lt;&gt;""),'PCA Repairs-CapItems Data Input'!S14,"")</f>
        <v/>
      </c>
      <c r="O24" s="75" t="str">
        <f>IF(AND('PCA Repairs-CapItems Data Input'!$E14="C - Capital Item",TRIM('PCA Repairs-CapItems Data Input'!T14)&lt;&gt;""),'PCA Repairs-CapItems Data Input'!T14,"")</f>
        <v/>
      </c>
      <c r="P24" s="75" t="str">
        <f>IF(AND('PCA Repairs-CapItems Data Input'!$E14="C - Capital Item",TRIM('PCA Repairs-CapItems Data Input'!U14)&lt;&gt;""),'PCA Repairs-CapItems Data Input'!U14,"")</f>
        <v/>
      </c>
      <c r="Q24" s="75" t="str">
        <f>IF(AND('PCA Repairs-CapItems Data Input'!$E14="C - Capital Item",TRIM('PCA Repairs-CapItems Data Input'!V14)&lt;&gt;""),'PCA Repairs-CapItems Data Input'!V14,"")</f>
        <v/>
      </c>
      <c r="R24" s="75" t="str">
        <f>IF(AND('PCA Repairs-CapItems Data Input'!$E14="C - Capital Item",TRIM('PCA Repairs-CapItems Data Input'!W14)&lt;&gt;""),'PCA Repairs-CapItems Data Input'!W14,"")</f>
        <v/>
      </c>
      <c r="S24" s="75" t="str">
        <f>IF(AND('PCA Repairs-CapItems Data Input'!$E14="C - Capital Item",TRIM('PCA Repairs-CapItems Data Input'!X14)&lt;&gt;""),'PCA Repairs-CapItems Data Input'!X14,"")</f>
        <v/>
      </c>
      <c r="T24" s="75" t="str">
        <f>IF(AND('PCA Repairs-CapItems Data Input'!$E14="C - Capital Item",TRIM('PCA Repairs-CapItems Data Input'!Y14)&lt;&gt;""),'PCA Repairs-CapItems Data Input'!Y14,"")</f>
        <v/>
      </c>
      <c r="U24" s="75" t="str">
        <f>IF(AND('PCA Repairs-CapItems Data Input'!$E14="C - Capital Item",TRIM('PCA Repairs-CapItems Data Input'!Z14)&lt;&gt;""),'PCA Repairs-CapItems Data Input'!Z14,"")</f>
        <v/>
      </c>
      <c r="V24" s="75" t="str">
        <f>IF(AND('PCA Repairs-CapItems Data Input'!$E14="C - Capital Item",TRIM('PCA Repairs-CapItems Data Input'!AA14)&lt;&gt;""),'PCA Repairs-CapItems Data Input'!AA14,"")</f>
        <v/>
      </c>
      <c r="W24" s="75" t="str">
        <f>IF(AND('PCA Repairs-CapItems Data Input'!$E14="C - Capital Item",TRIM('PCA Repairs-CapItems Data Input'!AB14)&lt;&gt;""),'PCA Repairs-CapItems Data Input'!AB14,"")</f>
        <v/>
      </c>
      <c r="X24" s="75" t="str">
        <f>IF(AND('PCA Repairs-CapItems Data Input'!$E14="C - Capital Item",TRIM('PCA Repairs-CapItems Data Input'!AC14)&lt;&gt;""),'PCA Repairs-CapItems Data Input'!AC14,"")</f>
        <v/>
      </c>
      <c r="Y24" s="75" t="str">
        <f>IF(AND('PCA Repairs-CapItems Data Input'!$E14="C - Capital Item",TRIM('PCA Repairs-CapItems Data Input'!AD14)&lt;&gt;""),'PCA Repairs-CapItems Data Input'!AD14,"")</f>
        <v/>
      </c>
      <c r="Z24" s="75" t="str">
        <f>IF(AND('PCA Repairs-CapItems Data Input'!$E14="C - Capital Item",TRIM('PCA Repairs-CapItems Data Input'!AE14)&lt;&gt;""),'PCA Repairs-CapItems Data Input'!AE14,"")</f>
        <v/>
      </c>
      <c r="AA24" s="76" t="str">
        <f>IF(AND('PCA Repairs-CapItems Data Input'!$E14="C - Capital Item",TRIM('PCA Repairs-CapItems Data Input'!AF14)&lt;&gt;""),'PCA Repairs-CapItems Data Input'!AF14,"")</f>
        <v/>
      </c>
      <c r="AB24" s="77" t="str">
        <f>IF(AND('PCA Repairs-CapItems Data Input'!$E14="C - Capital Item",TRIM('PCA Repairs-CapItems Data Input'!P14)&lt;&gt;""),'PCA Repairs-CapItems Data Input'!P14,"")</f>
        <v/>
      </c>
      <c r="AC24" s="172" t="str">
        <f>IF(AND('PCA Repairs-CapItems Data Input'!$E14="I - Immediate Repair",TRIM('PCA Repairs-CapItems Data Input'!I14)&lt;&gt;""),'PCA Repairs-CapItems Data Input'!I14,"")</f>
        <v/>
      </c>
      <c r="AD24" s="74" t="str">
        <f>IF(AND('PCA Repairs-CapItems Data Input'!$E14="I - Immediate Repair",TRIM('PCA Repairs-CapItems Data Input'!J14)&lt;&gt;""),MID('PCA Repairs-CapItems Data Input'!J14,1,FIND(" - ",'PCA Repairs-CapItems Data Input'!J14,1)),"")</f>
        <v/>
      </c>
      <c r="AE24" s="168" t="str">
        <f>IF(AND('PCA Repairs-CapItems Data Input'!$E14="I - Immediate Repair",TRIM('PCA Repairs-CapItems Data Input'!K14)&lt;&gt;""),'PCA Repairs-CapItems Data Input'!K14,"")</f>
        <v/>
      </c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</row>
    <row r="25" spans="1:131" ht="15.75" thickBot="1" x14ac:dyDescent="0.3">
      <c r="A25" s="132"/>
      <c r="B25" s="73" t="str">
        <f>IF(TRIM('PCA Repairs-CapItems Data Input'!C15)="","",'PCA Repairs-CapItems Data Input'!C15)</f>
        <v/>
      </c>
      <c r="C25" s="74" t="str">
        <f>IF(TRIM('PCA Repairs-CapItems Data Input'!D15)="","",'PCA Repairs-CapItems Data Input'!D15)</f>
        <v/>
      </c>
      <c r="D25" s="74" t="str">
        <f>IF(TRIM('PCA Repairs-CapItems Data Input'!E15)="","",MID('PCA Repairs-CapItems Data Input'!E15,1,FIND(" - ",'PCA Repairs-CapItems Data Input'!E15,1)))</f>
        <v/>
      </c>
      <c r="E25" s="74" t="str">
        <f>IF(TRIM('PCA Repairs-CapItems Data Input'!F15)="","",MID('PCA Repairs-CapItems Data Input'!F15,1,FIND(" - ",'PCA Repairs-CapItems Data Input'!F15,1)))</f>
        <v/>
      </c>
      <c r="F25" s="74" t="str">
        <f>IF(AND('PCA Repairs-CapItems Data Input'!$E15="I - Immediate Repair",'PCA Repairs-CapItems Data Input'!G15&lt;&gt;""),'PCA Repairs-CapItems Data Input'!G15,"")</f>
        <v/>
      </c>
      <c r="G25" s="74" t="str">
        <f>IF(AND('PCA Repairs-CapItems Data Input'!$E15="I - Immediate Repair",'PCA Repairs-CapItems Data Input'!H15&lt;&gt;""),'PCA Repairs-CapItems Data Input'!H15,"")</f>
        <v/>
      </c>
      <c r="H25" s="75" t="str">
        <f>IF(AND('PCA Repairs-CapItems Data Input'!$E15="I - Immediate Repair",'PCA Repairs-CapItems Data Input'!L15&lt;&gt;""),'PCA Repairs-CapItems Data Input'!L15,"")</f>
        <v/>
      </c>
      <c r="I25" s="74" t="str">
        <f>IF(AND('PCA Repairs-CapItems Data Input'!$E15="C - Capital Item",TRIM('PCA Repairs-CapItems Data Input'!M15)&lt;&gt;""),'PCA Repairs-CapItems Data Input'!M15,"")</f>
        <v/>
      </c>
      <c r="J25" s="74" t="str">
        <f>IF(AND('PCA Repairs-CapItems Data Input'!$E15="C - Capital Item",TRIM('PCA Repairs-CapItems Data Input'!N15)&lt;&gt;""),'PCA Repairs-CapItems Data Input'!N15,"")</f>
        <v/>
      </c>
      <c r="K25" s="75" t="str">
        <f>IF(AND('PCA Repairs-CapItems Data Input'!$E15="C - Capital Item",TRIM('PCA Repairs-CapItems Data Input'!O15)&lt;&gt;""),'PCA Repairs-CapItems Data Input'!O15,"")</f>
        <v/>
      </c>
      <c r="L25" s="74" t="str">
        <f>IF(AND('PCA Repairs-CapItems Data Input'!$E15="C - Capital Item",TRIM('PCA Repairs-CapItems Data Input'!Q15)&lt;&gt;""),'PCA Repairs-CapItems Data Input'!Q15,"")</f>
        <v/>
      </c>
      <c r="M25" s="75" t="str">
        <f>IF(AND('PCA Repairs-CapItems Data Input'!$E15="C - Capital Item",TRIM('PCA Repairs-CapItems Data Input'!R15)&lt;&gt;""),'PCA Repairs-CapItems Data Input'!R15,"")</f>
        <v/>
      </c>
      <c r="N25" s="75" t="str">
        <f>IF(AND('PCA Repairs-CapItems Data Input'!$E15="C - Capital Item",TRIM('PCA Repairs-CapItems Data Input'!S15)&lt;&gt;""),'PCA Repairs-CapItems Data Input'!S15,"")</f>
        <v/>
      </c>
      <c r="O25" s="75" t="str">
        <f>IF(AND('PCA Repairs-CapItems Data Input'!$E15="C - Capital Item",TRIM('PCA Repairs-CapItems Data Input'!T15)&lt;&gt;""),'PCA Repairs-CapItems Data Input'!T15,"")</f>
        <v/>
      </c>
      <c r="P25" s="75" t="str">
        <f>IF(AND('PCA Repairs-CapItems Data Input'!$E15="C - Capital Item",TRIM('PCA Repairs-CapItems Data Input'!U15)&lt;&gt;""),'PCA Repairs-CapItems Data Input'!U15,"")</f>
        <v/>
      </c>
      <c r="Q25" s="75" t="str">
        <f>IF(AND('PCA Repairs-CapItems Data Input'!$E15="C - Capital Item",TRIM('PCA Repairs-CapItems Data Input'!V15)&lt;&gt;""),'PCA Repairs-CapItems Data Input'!V15,"")</f>
        <v/>
      </c>
      <c r="R25" s="75" t="str">
        <f>IF(AND('PCA Repairs-CapItems Data Input'!$E15="C - Capital Item",TRIM('PCA Repairs-CapItems Data Input'!W15)&lt;&gt;""),'PCA Repairs-CapItems Data Input'!W15,"")</f>
        <v/>
      </c>
      <c r="S25" s="75" t="str">
        <f>IF(AND('PCA Repairs-CapItems Data Input'!$E15="C - Capital Item",TRIM('PCA Repairs-CapItems Data Input'!X15)&lt;&gt;""),'PCA Repairs-CapItems Data Input'!X15,"")</f>
        <v/>
      </c>
      <c r="T25" s="75" t="str">
        <f>IF(AND('PCA Repairs-CapItems Data Input'!$E15="C - Capital Item",TRIM('PCA Repairs-CapItems Data Input'!Y15)&lt;&gt;""),'PCA Repairs-CapItems Data Input'!Y15,"")</f>
        <v/>
      </c>
      <c r="U25" s="75" t="str">
        <f>IF(AND('PCA Repairs-CapItems Data Input'!$E15="C - Capital Item",TRIM('PCA Repairs-CapItems Data Input'!Z15)&lt;&gt;""),'PCA Repairs-CapItems Data Input'!Z15,"")</f>
        <v/>
      </c>
      <c r="V25" s="75" t="str">
        <f>IF(AND('PCA Repairs-CapItems Data Input'!$E15="C - Capital Item",TRIM('PCA Repairs-CapItems Data Input'!AA15)&lt;&gt;""),'PCA Repairs-CapItems Data Input'!AA15,"")</f>
        <v/>
      </c>
      <c r="W25" s="75" t="str">
        <f>IF(AND('PCA Repairs-CapItems Data Input'!$E15="C - Capital Item",TRIM('PCA Repairs-CapItems Data Input'!AB15)&lt;&gt;""),'PCA Repairs-CapItems Data Input'!AB15,"")</f>
        <v/>
      </c>
      <c r="X25" s="75" t="str">
        <f>IF(AND('PCA Repairs-CapItems Data Input'!$E15="C - Capital Item",TRIM('PCA Repairs-CapItems Data Input'!AC15)&lt;&gt;""),'PCA Repairs-CapItems Data Input'!AC15,"")</f>
        <v/>
      </c>
      <c r="Y25" s="75" t="str">
        <f>IF(AND('PCA Repairs-CapItems Data Input'!$E15="C - Capital Item",TRIM('PCA Repairs-CapItems Data Input'!AD15)&lt;&gt;""),'PCA Repairs-CapItems Data Input'!AD15,"")</f>
        <v/>
      </c>
      <c r="Z25" s="75" t="str">
        <f>IF(AND('PCA Repairs-CapItems Data Input'!$E15="C - Capital Item",TRIM('PCA Repairs-CapItems Data Input'!AE15)&lt;&gt;""),'PCA Repairs-CapItems Data Input'!AE15,"")</f>
        <v/>
      </c>
      <c r="AA25" s="76" t="str">
        <f>IF(AND('PCA Repairs-CapItems Data Input'!$E15="C - Capital Item",TRIM('PCA Repairs-CapItems Data Input'!AF15)&lt;&gt;""),'PCA Repairs-CapItems Data Input'!AF15,"")</f>
        <v/>
      </c>
      <c r="AB25" s="74" t="str">
        <f>IF(AND('PCA Repairs-CapItems Data Input'!$E15="C - Capital Item",TRIM('PCA Repairs-CapItems Data Input'!P15)&lt;&gt;""),'PCA Repairs-CapItems Data Input'!P15,"")</f>
        <v/>
      </c>
      <c r="AC25" s="173" t="str">
        <f>IF(AND('PCA Repairs-CapItems Data Input'!$E15="I - Immediate Repair",TRIM('PCA Repairs-CapItems Data Input'!I15)&lt;&gt;""),'PCA Repairs-CapItems Data Input'!I15,"")</f>
        <v/>
      </c>
      <c r="AD25" s="74" t="str">
        <f>IF(AND('PCA Repairs-CapItems Data Input'!$E15="I - Immediate Repair",TRIM('PCA Repairs-CapItems Data Input'!J15)&lt;&gt;""),MID('PCA Repairs-CapItems Data Input'!J15,1,FIND(" - ",'PCA Repairs-CapItems Data Input'!J15,1)),"")</f>
        <v/>
      </c>
      <c r="AE25" s="168" t="str">
        <f>IF(AND('PCA Repairs-CapItems Data Input'!$E15="I - Immediate Repair",TRIM('PCA Repairs-CapItems Data Input'!K15)&lt;&gt;""),'PCA Repairs-CapItems Data Input'!K15,"")</f>
        <v/>
      </c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</row>
    <row r="26" spans="1:131" ht="15.75" thickBot="1" x14ac:dyDescent="0.3">
      <c r="A26" s="132"/>
      <c r="B26" s="73" t="str">
        <f>IF(TRIM('PCA Repairs-CapItems Data Input'!C16)="","",'PCA Repairs-CapItems Data Input'!C16)</f>
        <v/>
      </c>
      <c r="C26" s="74" t="str">
        <f>IF(TRIM('PCA Repairs-CapItems Data Input'!D16)="","",'PCA Repairs-CapItems Data Input'!D16)</f>
        <v/>
      </c>
      <c r="D26" s="74" t="str">
        <f>IF(TRIM('PCA Repairs-CapItems Data Input'!E16)="","",MID('PCA Repairs-CapItems Data Input'!E16,1,FIND(" - ",'PCA Repairs-CapItems Data Input'!E16,1)))</f>
        <v/>
      </c>
      <c r="E26" s="74" t="str">
        <f>IF(TRIM('PCA Repairs-CapItems Data Input'!F16)="","",MID('PCA Repairs-CapItems Data Input'!F16,1,FIND(" - ",'PCA Repairs-CapItems Data Input'!F16,1)))</f>
        <v/>
      </c>
      <c r="F26" s="74" t="str">
        <f>IF(AND('PCA Repairs-CapItems Data Input'!$E16="I - Immediate Repair",'PCA Repairs-CapItems Data Input'!G16&lt;&gt;""),'PCA Repairs-CapItems Data Input'!G16,"")</f>
        <v/>
      </c>
      <c r="G26" s="74" t="str">
        <f>IF(AND('PCA Repairs-CapItems Data Input'!$E16="I - Immediate Repair",'PCA Repairs-CapItems Data Input'!H16&lt;&gt;""),'PCA Repairs-CapItems Data Input'!H16,"")</f>
        <v/>
      </c>
      <c r="H26" s="75" t="str">
        <f>IF(AND('PCA Repairs-CapItems Data Input'!$E16="I - Immediate Repair",'PCA Repairs-CapItems Data Input'!L16&lt;&gt;""),'PCA Repairs-CapItems Data Input'!L16,"")</f>
        <v/>
      </c>
      <c r="I26" s="74" t="str">
        <f>IF(AND('PCA Repairs-CapItems Data Input'!$E16="C - Capital Item",TRIM('PCA Repairs-CapItems Data Input'!M16)&lt;&gt;""),'PCA Repairs-CapItems Data Input'!M16,"")</f>
        <v/>
      </c>
      <c r="J26" s="74" t="str">
        <f>IF(AND('PCA Repairs-CapItems Data Input'!$E16="C - Capital Item",TRIM('PCA Repairs-CapItems Data Input'!N16)&lt;&gt;""),'PCA Repairs-CapItems Data Input'!N16,"")</f>
        <v/>
      </c>
      <c r="K26" s="75" t="str">
        <f>IF(AND('PCA Repairs-CapItems Data Input'!$E16="C - Capital Item",TRIM('PCA Repairs-CapItems Data Input'!O16)&lt;&gt;""),'PCA Repairs-CapItems Data Input'!O16,"")</f>
        <v/>
      </c>
      <c r="L26" s="74" t="str">
        <f>IF(AND('PCA Repairs-CapItems Data Input'!$E16="C - Capital Item",TRIM('PCA Repairs-CapItems Data Input'!Q16)&lt;&gt;""),'PCA Repairs-CapItems Data Input'!Q16,"")</f>
        <v/>
      </c>
      <c r="M26" s="75" t="str">
        <f>IF(AND('PCA Repairs-CapItems Data Input'!$E16="C - Capital Item",TRIM('PCA Repairs-CapItems Data Input'!R16)&lt;&gt;""),'PCA Repairs-CapItems Data Input'!R16,"")</f>
        <v/>
      </c>
      <c r="N26" s="75" t="str">
        <f>IF(AND('PCA Repairs-CapItems Data Input'!$E16="C - Capital Item",TRIM('PCA Repairs-CapItems Data Input'!S16)&lt;&gt;""),'PCA Repairs-CapItems Data Input'!S16,"")</f>
        <v/>
      </c>
      <c r="O26" s="75" t="str">
        <f>IF(AND('PCA Repairs-CapItems Data Input'!$E16="C - Capital Item",TRIM('PCA Repairs-CapItems Data Input'!T16)&lt;&gt;""),'PCA Repairs-CapItems Data Input'!T16,"")</f>
        <v/>
      </c>
      <c r="P26" s="75" t="str">
        <f>IF(AND('PCA Repairs-CapItems Data Input'!$E16="C - Capital Item",TRIM('PCA Repairs-CapItems Data Input'!U16)&lt;&gt;""),'PCA Repairs-CapItems Data Input'!U16,"")</f>
        <v/>
      </c>
      <c r="Q26" s="75" t="str">
        <f>IF(AND('PCA Repairs-CapItems Data Input'!$E16="C - Capital Item",TRIM('PCA Repairs-CapItems Data Input'!V16)&lt;&gt;""),'PCA Repairs-CapItems Data Input'!V16,"")</f>
        <v/>
      </c>
      <c r="R26" s="75" t="str">
        <f>IF(AND('PCA Repairs-CapItems Data Input'!$E16="C - Capital Item",TRIM('PCA Repairs-CapItems Data Input'!W16)&lt;&gt;""),'PCA Repairs-CapItems Data Input'!W16,"")</f>
        <v/>
      </c>
      <c r="S26" s="75" t="str">
        <f>IF(AND('PCA Repairs-CapItems Data Input'!$E16="C - Capital Item",TRIM('PCA Repairs-CapItems Data Input'!X16)&lt;&gt;""),'PCA Repairs-CapItems Data Input'!X16,"")</f>
        <v/>
      </c>
      <c r="T26" s="75" t="str">
        <f>IF(AND('PCA Repairs-CapItems Data Input'!$E16="C - Capital Item",TRIM('PCA Repairs-CapItems Data Input'!Y16)&lt;&gt;""),'PCA Repairs-CapItems Data Input'!Y16,"")</f>
        <v/>
      </c>
      <c r="U26" s="75" t="str">
        <f>IF(AND('PCA Repairs-CapItems Data Input'!$E16="C - Capital Item",TRIM('PCA Repairs-CapItems Data Input'!Z16)&lt;&gt;""),'PCA Repairs-CapItems Data Input'!Z16,"")</f>
        <v/>
      </c>
      <c r="V26" s="75" t="str">
        <f>IF(AND('PCA Repairs-CapItems Data Input'!$E16="C - Capital Item",TRIM('PCA Repairs-CapItems Data Input'!AA16)&lt;&gt;""),'PCA Repairs-CapItems Data Input'!AA16,"")</f>
        <v/>
      </c>
      <c r="W26" s="75" t="str">
        <f>IF(AND('PCA Repairs-CapItems Data Input'!$E16="C - Capital Item",TRIM('PCA Repairs-CapItems Data Input'!AB16)&lt;&gt;""),'PCA Repairs-CapItems Data Input'!AB16,"")</f>
        <v/>
      </c>
      <c r="X26" s="75" t="str">
        <f>IF(AND('PCA Repairs-CapItems Data Input'!$E16="C - Capital Item",TRIM('PCA Repairs-CapItems Data Input'!AC16)&lt;&gt;""),'PCA Repairs-CapItems Data Input'!AC16,"")</f>
        <v/>
      </c>
      <c r="Y26" s="75" t="str">
        <f>IF(AND('PCA Repairs-CapItems Data Input'!$E16="C - Capital Item",TRIM('PCA Repairs-CapItems Data Input'!AD16)&lt;&gt;""),'PCA Repairs-CapItems Data Input'!AD16,"")</f>
        <v/>
      </c>
      <c r="Z26" s="75" t="str">
        <f>IF(AND('PCA Repairs-CapItems Data Input'!$E16="C - Capital Item",TRIM('PCA Repairs-CapItems Data Input'!AE16)&lt;&gt;""),'PCA Repairs-CapItems Data Input'!AE16,"")</f>
        <v/>
      </c>
      <c r="AA26" s="76" t="str">
        <f>IF(AND('PCA Repairs-CapItems Data Input'!$E16="C - Capital Item",TRIM('PCA Repairs-CapItems Data Input'!AF16)&lt;&gt;""),'PCA Repairs-CapItems Data Input'!AF16,"")</f>
        <v/>
      </c>
      <c r="AB26" s="77" t="str">
        <f>IF(AND('PCA Repairs-CapItems Data Input'!$E16="C - Capital Item",TRIM('PCA Repairs-CapItems Data Input'!P16)&lt;&gt;""),'PCA Repairs-CapItems Data Input'!P16,"")</f>
        <v/>
      </c>
      <c r="AC26" s="172" t="str">
        <f>IF(AND('PCA Repairs-CapItems Data Input'!$E16="I - Immediate Repair",TRIM('PCA Repairs-CapItems Data Input'!I16)&lt;&gt;""),'PCA Repairs-CapItems Data Input'!I16,"")</f>
        <v/>
      </c>
      <c r="AD26" s="74" t="str">
        <f>IF(AND('PCA Repairs-CapItems Data Input'!$E16="I - Immediate Repair",TRIM('PCA Repairs-CapItems Data Input'!J16)&lt;&gt;""),MID('PCA Repairs-CapItems Data Input'!J16,1,FIND(" - ",'PCA Repairs-CapItems Data Input'!J16,1)),"")</f>
        <v/>
      </c>
      <c r="AE26" s="168" t="str">
        <f>IF(AND('PCA Repairs-CapItems Data Input'!$E16="I - Immediate Repair",TRIM('PCA Repairs-CapItems Data Input'!K16)&lt;&gt;""),'PCA Repairs-CapItems Data Input'!K16,"")</f>
        <v/>
      </c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</row>
    <row r="27" spans="1:131" ht="15.75" thickBot="1" x14ac:dyDescent="0.3">
      <c r="A27" s="132"/>
      <c r="B27" s="73" t="str">
        <f>IF(TRIM('PCA Repairs-CapItems Data Input'!C17)="","",'PCA Repairs-CapItems Data Input'!C17)</f>
        <v/>
      </c>
      <c r="C27" s="74" t="str">
        <f>IF(TRIM('PCA Repairs-CapItems Data Input'!D17)="","",'PCA Repairs-CapItems Data Input'!D17)</f>
        <v/>
      </c>
      <c r="D27" s="74" t="str">
        <f>IF(TRIM('PCA Repairs-CapItems Data Input'!E17)="","",MID('PCA Repairs-CapItems Data Input'!E17,1,FIND(" - ",'PCA Repairs-CapItems Data Input'!E17,1)))</f>
        <v/>
      </c>
      <c r="E27" s="74" t="str">
        <f>IF(TRIM('PCA Repairs-CapItems Data Input'!F17)="","",MID('PCA Repairs-CapItems Data Input'!F17,1,FIND(" - ",'PCA Repairs-CapItems Data Input'!F17,1)))</f>
        <v/>
      </c>
      <c r="F27" s="74" t="str">
        <f>IF(AND('PCA Repairs-CapItems Data Input'!$E17="I - Immediate Repair",'PCA Repairs-CapItems Data Input'!G17&lt;&gt;""),'PCA Repairs-CapItems Data Input'!G17,"")</f>
        <v/>
      </c>
      <c r="G27" s="74" t="str">
        <f>IF(AND('PCA Repairs-CapItems Data Input'!$E17="I - Immediate Repair",'PCA Repairs-CapItems Data Input'!H17&lt;&gt;""),'PCA Repairs-CapItems Data Input'!H17,"")</f>
        <v/>
      </c>
      <c r="H27" s="75" t="str">
        <f>IF(AND('PCA Repairs-CapItems Data Input'!$E17="I - Immediate Repair",'PCA Repairs-CapItems Data Input'!L17&lt;&gt;""),'PCA Repairs-CapItems Data Input'!L17,"")</f>
        <v/>
      </c>
      <c r="I27" s="74" t="str">
        <f>IF(AND('PCA Repairs-CapItems Data Input'!$E17="C - Capital Item",TRIM('PCA Repairs-CapItems Data Input'!M17)&lt;&gt;""),'PCA Repairs-CapItems Data Input'!M17,"")</f>
        <v/>
      </c>
      <c r="J27" s="74" t="str">
        <f>IF(AND('PCA Repairs-CapItems Data Input'!$E17="C - Capital Item",TRIM('PCA Repairs-CapItems Data Input'!N17)&lt;&gt;""),'PCA Repairs-CapItems Data Input'!N17,"")</f>
        <v/>
      </c>
      <c r="K27" s="75" t="str">
        <f>IF(AND('PCA Repairs-CapItems Data Input'!$E17="C - Capital Item",TRIM('PCA Repairs-CapItems Data Input'!O17)&lt;&gt;""),'PCA Repairs-CapItems Data Input'!O17,"")</f>
        <v/>
      </c>
      <c r="L27" s="74" t="str">
        <f>IF(AND('PCA Repairs-CapItems Data Input'!$E17="C - Capital Item",TRIM('PCA Repairs-CapItems Data Input'!Q17)&lt;&gt;""),'PCA Repairs-CapItems Data Input'!Q17,"")</f>
        <v/>
      </c>
      <c r="M27" s="75" t="str">
        <f>IF(AND('PCA Repairs-CapItems Data Input'!$E17="C - Capital Item",TRIM('PCA Repairs-CapItems Data Input'!R17)&lt;&gt;""),'PCA Repairs-CapItems Data Input'!R17,"")</f>
        <v/>
      </c>
      <c r="N27" s="75" t="str">
        <f>IF(AND('PCA Repairs-CapItems Data Input'!$E17="C - Capital Item",TRIM('PCA Repairs-CapItems Data Input'!S17)&lt;&gt;""),'PCA Repairs-CapItems Data Input'!S17,"")</f>
        <v/>
      </c>
      <c r="O27" s="75" t="str">
        <f>IF(AND('PCA Repairs-CapItems Data Input'!$E17="C - Capital Item",TRIM('PCA Repairs-CapItems Data Input'!T17)&lt;&gt;""),'PCA Repairs-CapItems Data Input'!T17,"")</f>
        <v/>
      </c>
      <c r="P27" s="75" t="str">
        <f>IF(AND('PCA Repairs-CapItems Data Input'!$E17="C - Capital Item",TRIM('PCA Repairs-CapItems Data Input'!U17)&lt;&gt;""),'PCA Repairs-CapItems Data Input'!U17,"")</f>
        <v/>
      </c>
      <c r="Q27" s="75" t="str">
        <f>IF(AND('PCA Repairs-CapItems Data Input'!$E17="C - Capital Item",TRIM('PCA Repairs-CapItems Data Input'!V17)&lt;&gt;""),'PCA Repairs-CapItems Data Input'!V17,"")</f>
        <v/>
      </c>
      <c r="R27" s="75" t="str">
        <f>IF(AND('PCA Repairs-CapItems Data Input'!$E17="C - Capital Item",TRIM('PCA Repairs-CapItems Data Input'!W17)&lt;&gt;""),'PCA Repairs-CapItems Data Input'!W17,"")</f>
        <v/>
      </c>
      <c r="S27" s="75" t="str">
        <f>IF(AND('PCA Repairs-CapItems Data Input'!$E17="C - Capital Item",TRIM('PCA Repairs-CapItems Data Input'!X17)&lt;&gt;""),'PCA Repairs-CapItems Data Input'!X17,"")</f>
        <v/>
      </c>
      <c r="T27" s="75" t="str">
        <f>IF(AND('PCA Repairs-CapItems Data Input'!$E17="C - Capital Item",TRIM('PCA Repairs-CapItems Data Input'!Y17)&lt;&gt;""),'PCA Repairs-CapItems Data Input'!Y17,"")</f>
        <v/>
      </c>
      <c r="U27" s="75" t="str">
        <f>IF(AND('PCA Repairs-CapItems Data Input'!$E17="C - Capital Item",TRIM('PCA Repairs-CapItems Data Input'!Z17)&lt;&gt;""),'PCA Repairs-CapItems Data Input'!Z17,"")</f>
        <v/>
      </c>
      <c r="V27" s="75" t="str">
        <f>IF(AND('PCA Repairs-CapItems Data Input'!$E17="C - Capital Item",TRIM('PCA Repairs-CapItems Data Input'!AA17)&lt;&gt;""),'PCA Repairs-CapItems Data Input'!AA17,"")</f>
        <v/>
      </c>
      <c r="W27" s="75" t="str">
        <f>IF(AND('PCA Repairs-CapItems Data Input'!$E17="C - Capital Item",TRIM('PCA Repairs-CapItems Data Input'!AB17)&lt;&gt;""),'PCA Repairs-CapItems Data Input'!AB17,"")</f>
        <v/>
      </c>
      <c r="X27" s="75" t="str">
        <f>IF(AND('PCA Repairs-CapItems Data Input'!$E17="C - Capital Item",TRIM('PCA Repairs-CapItems Data Input'!AC17)&lt;&gt;""),'PCA Repairs-CapItems Data Input'!AC17,"")</f>
        <v/>
      </c>
      <c r="Y27" s="75" t="str">
        <f>IF(AND('PCA Repairs-CapItems Data Input'!$E17="C - Capital Item",TRIM('PCA Repairs-CapItems Data Input'!AD17)&lt;&gt;""),'PCA Repairs-CapItems Data Input'!AD17,"")</f>
        <v/>
      </c>
      <c r="Z27" s="75" t="str">
        <f>IF(AND('PCA Repairs-CapItems Data Input'!$E17="C - Capital Item",TRIM('PCA Repairs-CapItems Data Input'!AE17)&lt;&gt;""),'PCA Repairs-CapItems Data Input'!AE17,"")</f>
        <v/>
      </c>
      <c r="AA27" s="76" t="str">
        <f>IF(AND('PCA Repairs-CapItems Data Input'!$E17="C - Capital Item",TRIM('PCA Repairs-CapItems Data Input'!AF17)&lt;&gt;""),'PCA Repairs-CapItems Data Input'!AF17,"")</f>
        <v/>
      </c>
      <c r="AB27" s="77" t="str">
        <f>IF(AND('PCA Repairs-CapItems Data Input'!$E17="C - Capital Item",TRIM('PCA Repairs-CapItems Data Input'!P17)&lt;&gt;""),'PCA Repairs-CapItems Data Input'!P17,"")</f>
        <v/>
      </c>
      <c r="AC27" s="172" t="str">
        <f>IF(AND('PCA Repairs-CapItems Data Input'!$E17="I - Immediate Repair",TRIM('PCA Repairs-CapItems Data Input'!I17)&lt;&gt;""),'PCA Repairs-CapItems Data Input'!I17,"")</f>
        <v/>
      </c>
      <c r="AD27" s="74" t="str">
        <f>IF(AND('PCA Repairs-CapItems Data Input'!$E17="I - Immediate Repair",TRIM('PCA Repairs-CapItems Data Input'!J17)&lt;&gt;""),MID('PCA Repairs-CapItems Data Input'!J17,1,FIND(" - ",'PCA Repairs-CapItems Data Input'!J17,1)),"")</f>
        <v/>
      </c>
      <c r="AE27" s="168" t="str">
        <f>IF(AND('PCA Repairs-CapItems Data Input'!$E17="I - Immediate Repair",TRIM('PCA Repairs-CapItems Data Input'!K17)&lt;&gt;""),'PCA Repairs-CapItems Data Input'!K17,"")</f>
        <v/>
      </c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</row>
    <row r="28" spans="1:131" ht="15.75" thickBot="1" x14ac:dyDescent="0.3">
      <c r="A28" s="132"/>
      <c r="B28" s="73" t="str">
        <f>IF(TRIM('PCA Repairs-CapItems Data Input'!C18)="","",'PCA Repairs-CapItems Data Input'!C18)</f>
        <v/>
      </c>
      <c r="C28" s="74" t="str">
        <f>IF(TRIM('PCA Repairs-CapItems Data Input'!D18)="","",'PCA Repairs-CapItems Data Input'!D18)</f>
        <v/>
      </c>
      <c r="D28" s="74" t="str">
        <f>IF(TRIM('PCA Repairs-CapItems Data Input'!E18)="","",MID('PCA Repairs-CapItems Data Input'!E18,1,FIND(" - ",'PCA Repairs-CapItems Data Input'!E18,1)))</f>
        <v/>
      </c>
      <c r="E28" s="74" t="str">
        <f>IF(TRIM('PCA Repairs-CapItems Data Input'!F18)="","",MID('PCA Repairs-CapItems Data Input'!F18,1,FIND(" - ",'PCA Repairs-CapItems Data Input'!F18,1)))</f>
        <v/>
      </c>
      <c r="F28" s="74" t="str">
        <f>IF(AND('PCA Repairs-CapItems Data Input'!$E18="I - Immediate Repair",'PCA Repairs-CapItems Data Input'!G18&lt;&gt;""),'PCA Repairs-CapItems Data Input'!G18,"")</f>
        <v/>
      </c>
      <c r="G28" s="74" t="str">
        <f>IF(AND('PCA Repairs-CapItems Data Input'!$E18="I - Immediate Repair",'PCA Repairs-CapItems Data Input'!H18&lt;&gt;""),'PCA Repairs-CapItems Data Input'!H18,"")</f>
        <v/>
      </c>
      <c r="H28" s="75" t="str">
        <f>IF(AND('PCA Repairs-CapItems Data Input'!$E18="I - Immediate Repair",'PCA Repairs-CapItems Data Input'!L18&lt;&gt;""),'PCA Repairs-CapItems Data Input'!L18,"")</f>
        <v/>
      </c>
      <c r="I28" s="74" t="str">
        <f>IF(AND('PCA Repairs-CapItems Data Input'!$E18="C - Capital Item",TRIM('PCA Repairs-CapItems Data Input'!M18)&lt;&gt;""),'PCA Repairs-CapItems Data Input'!M18,"")</f>
        <v/>
      </c>
      <c r="J28" s="74" t="str">
        <f>IF(AND('PCA Repairs-CapItems Data Input'!$E18="C - Capital Item",TRIM('PCA Repairs-CapItems Data Input'!N18)&lt;&gt;""),'PCA Repairs-CapItems Data Input'!N18,"")</f>
        <v/>
      </c>
      <c r="K28" s="75" t="str">
        <f>IF(AND('PCA Repairs-CapItems Data Input'!$E18="C - Capital Item",TRIM('PCA Repairs-CapItems Data Input'!O18)&lt;&gt;""),'PCA Repairs-CapItems Data Input'!O18,"")</f>
        <v/>
      </c>
      <c r="L28" s="74" t="str">
        <f>IF(AND('PCA Repairs-CapItems Data Input'!$E18="C - Capital Item",TRIM('PCA Repairs-CapItems Data Input'!Q18)&lt;&gt;""),'PCA Repairs-CapItems Data Input'!Q18,"")</f>
        <v/>
      </c>
      <c r="M28" s="75" t="str">
        <f>IF(AND('PCA Repairs-CapItems Data Input'!$E18="C - Capital Item",TRIM('PCA Repairs-CapItems Data Input'!R18)&lt;&gt;""),'PCA Repairs-CapItems Data Input'!R18,"")</f>
        <v/>
      </c>
      <c r="N28" s="75" t="str">
        <f>IF(AND('PCA Repairs-CapItems Data Input'!$E18="C - Capital Item",TRIM('PCA Repairs-CapItems Data Input'!S18)&lt;&gt;""),'PCA Repairs-CapItems Data Input'!S18,"")</f>
        <v/>
      </c>
      <c r="O28" s="75" t="str">
        <f>IF(AND('PCA Repairs-CapItems Data Input'!$E18="C - Capital Item",TRIM('PCA Repairs-CapItems Data Input'!T18)&lt;&gt;""),'PCA Repairs-CapItems Data Input'!T18,"")</f>
        <v/>
      </c>
      <c r="P28" s="75" t="str">
        <f>IF(AND('PCA Repairs-CapItems Data Input'!$E18="C - Capital Item",TRIM('PCA Repairs-CapItems Data Input'!U18)&lt;&gt;""),'PCA Repairs-CapItems Data Input'!U18,"")</f>
        <v/>
      </c>
      <c r="Q28" s="75" t="str">
        <f>IF(AND('PCA Repairs-CapItems Data Input'!$E18="C - Capital Item",TRIM('PCA Repairs-CapItems Data Input'!V18)&lt;&gt;""),'PCA Repairs-CapItems Data Input'!V18,"")</f>
        <v/>
      </c>
      <c r="R28" s="75" t="str">
        <f>IF(AND('PCA Repairs-CapItems Data Input'!$E18="C - Capital Item",TRIM('PCA Repairs-CapItems Data Input'!W18)&lt;&gt;""),'PCA Repairs-CapItems Data Input'!W18,"")</f>
        <v/>
      </c>
      <c r="S28" s="75" t="str">
        <f>IF(AND('PCA Repairs-CapItems Data Input'!$E18="C - Capital Item",TRIM('PCA Repairs-CapItems Data Input'!X18)&lt;&gt;""),'PCA Repairs-CapItems Data Input'!X18,"")</f>
        <v/>
      </c>
      <c r="T28" s="75" t="str">
        <f>IF(AND('PCA Repairs-CapItems Data Input'!$E18="C - Capital Item",TRIM('PCA Repairs-CapItems Data Input'!Y18)&lt;&gt;""),'PCA Repairs-CapItems Data Input'!Y18,"")</f>
        <v/>
      </c>
      <c r="U28" s="75" t="str">
        <f>IF(AND('PCA Repairs-CapItems Data Input'!$E18="C - Capital Item",TRIM('PCA Repairs-CapItems Data Input'!Z18)&lt;&gt;""),'PCA Repairs-CapItems Data Input'!Z18,"")</f>
        <v/>
      </c>
      <c r="V28" s="75" t="str">
        <f>IF(AND('PCA Repairs-CapItems Data Input'!$E18="C - Capital Item",TRIM('PCA Repairs-CapItems Data Input'!AA18)&lt;&gt;""),'PCA Repairs-CapItems Data Input'!AA18,"")</f>
        <v/>
      </c>
      <c r="W28" s="75" t="str">
        <f>IF(AND('PCA Repairs-CapItems Data Input'!$E18="C - Capital Item",TRIM('PCA Repairs-CapItems Data Input'!AB18)&lt;&gt;""),'PCA Repairs-CapItems Data Input'!AB18,"")</f>
        <v/>
      </c>
      <c r="X28" s="75" t="str">
        <f>IF(AND('PCA Repairs-CapItems Data Input'!$E18="C - Capital Item",TRIM('PCA Repairs-CapItems Data Input'!AC18)&lt;&gt;""),'PCA Repairs-CapItems Data Input'!AC18,"")</f>
        <v/>
      </c>
      <c r="Y28" s="75" t="str">
        <f>IF(AND('PCA Repairs-CapItems Data Input'!$E18="C - Capital Item",TRIM('PCA Repairs-CapItems Data Input'!AD18)&lt;&gt;""),'PCA Repairs-CapItems Data Input'!AD18,"")</f>
        <v/>
      </c>
      <c r="Z28" s="75" t="str">
        <f>IF(AND('PCA Repairs-CapItems Data Input'!$E18="C - Capital Item",TRIM('PCA Repairs-CapItems Data Input'!AE18)&lt;&gt;""),'PCA Repairs-CapItems Data Input'!AE18,"")</f>
        <v/>
      </c>
      <c r="AA28" s="76" t="str">
        <f>IF(AND('PCA Repairs-CapItems Data Input'!$E18="C - Capital Item",TRIM('PCA Repairs-CapItems Data Input'!AF18)&lt;&gt;""),'PCA Repairs-CapItems Data Input'!AF18,"")</f>
        <v/>
      </c>
      <c r="AB28" s="77" t="str">
        <f>IF(AND('PCA Repairs-CapItems Data Input'!$E18="C - Capital Item",TRIM('PCA Repairs-CapItems Data Input'!P18)&lt;&gt;""),'PCA Repairs-CapItems Data Input'!P18,"")</f>
        <v/>
      </c>
      <c r="AC28" s="172" t="str">
        <f>IF(AND('PCA Repairs-CapItems Data Input'!$E18="I - Immediate Repair",TRIM('PCA Repairs-CapItems Data Input'!I18)&lt;&gt;""),'PCA Repairs-CapItems Data Input'!I18,"")</f>
        <v/>
      </c>
      <c r="AD28" s="74" t="str">
        <f>IF(AND('PCA Repairs-CapItems Data Input'!$E18="I - Immediate Repair",TRIM('PCA Repairs-CapItems Data Input'!J18)&lt;&gt;""),MID('PCA Repairs-CapItems Data Input'!J18,1,FIND(" - ",'PCA Repairs-CapItems Data Input'!J18,1)),"")</f>
        <v/>
      </c>
      <c r="AE28" s="168" t="str">
        <f>IF(AND('PCA Repairs-CapItems Data Input'!$E18="I - Immediate Repair",TRIM('PCA Repairs-CapItems Data Input'!K18)&lt;&gt;""),'PCA Repairs-CapItems Data Input'!K18,"")</f>
        <v/>
      </c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</row>
    <row r="29" spans="1:131" ht="15.75" thickBot="1" x14ac:dyDescent="0.3">
      <c r="A29" s="132"/>
      <c r="B29" s="73" t="str">
        <f>IF(TRIM('PCA Repairs-CapItems Data Input'!C19)="","",'PCA Repairs-CapItems Data Input'!C19)</f>
        <v/>
      </c>
      <c r="C29" s="74" t="str">
        <f>IF(TRIM('PCA Repairs-CapItems Data Input'!D19)="","",'PCA Repairs-CapItems Data Input'!D19)</f>
        <v/>
      </c>
      <c r="D29" s="74" t="str">
        <f>IF(TRIM('PCA Repairs-CapItems Data Input'!E19)="","",MID('PCA Repairs-CapItems Data Input'!E19,1,FIND(" - ",'PCA Repairs-CapItems Data Input'!E19,1)))</f>
        <v/>
      </c>
      <c r="E29" s="74" t="str">
        <f>IF(TRIM('PCA Repairs-CapItems Data Input'!F19)="","",MID('PCA Repairs-CapItems Data Input'!F19,1,FIND(" - ",'PCA Repairs-CapItems Data Input'!F19,1)))</f>
        <v/>
      </c>
      <c r="F29" s="74" t="str">
        <f>IF(AND('PCA Repairs-CapItems Data Input'!$E19="I - Immediate Repair",'PCA Repairs-CapItems Data Input'!G19&lt;&gt;""),'PCA Repairs-CapItems Data Input'!G19,"")</f>
        <v/>
      </c>
      <c r="G29" s="74" t="str">
        <f>IF(AND('PCA Repairs-CapItems Data Input'!$E19="I - Immediate Repair",'PCA Repairs-CapItems Data Input'!H19&lt;&gt;""),'PCA Repairs-CapItems Data Input'!H19,"")</f>
        <v/>
      </c>
      <c r="H29" s="75" t="str">
        <f>IF(AND('PCA Repairs-CapItems Data Input'!$E19="I - Immediate Repair",'PCA Repairs-CapItems Data Input'!L19&lt;&gt;""),'PCA Repairs-CapItems Data Input'!L19,"")</f>
        <v/>
      </c>
      <c r="I29" s="74" t="str">
        <f>IF(AND('PCA Repairs-CapItems Data Input'!$E19="C - Capital Item",TRIM('PCA Repairs-CapItems Data Input'!M19)&lt;&gt;""),'PCA Repairs-CapItems Data Input'!M19,"")</f>
        <v/>
      </c>
      <c r="J29" s="74" t="str">
        <f>IF(AND('PCA Repairs-CapItems Data Input'!$E19="C - Capital Item",TRIM('PCA Repairs-CapItems Data Input'!N19)&lt;&gt;""),'PCA Repairs-CapItems Data Input'!N19,"")</f>
        <v/>
      </c>
      <c r="K29" s="75" t="str">
        <f>IF(AND('PCA Repairs-CapItems Data Input'!$E19="C - Capital Item",TRIM('PCA Repairs-CapItems Data Input'!O19)&lt;&gt;""),'PCA Repairs-CapItems Data Input'!O19,"")</f>
        <v/>
      </c>
      <c r="L29" s="74" t="str">
        <f>IF(AND('PCA Repairs-CapItems Data Input'!$E19="C - Capital Item",TRIM('PCA Repairs-CapItems Data Input'!Q19)&lt;&gt;""),'PCA Repairs-CapItems Data Input'!Q19,"")</f>
        <v/>
      </c>
      <c r="M29" s="75" t="str">
        <f>IF(AND('PCA Repairs-CapItems Data Input'!$E19="C - Capital Item",TRIM('PCA Repairs-CapItems Data Input'!R19)&lt;&gt;""),'PCA Repairs-CapItems Data Input'!R19,"")</f>
        <v/>
      </c>
      <c r="N29" s="75" t="str">
        <f>IF(AND('PCA Repairs-CapItems Data Input'!$E19="C - Capital Item",TRIM('PCA Repairs-CapItems Data Input'!S19)&lt;&gt;""),'PCA Repairs-CapItems Data Input'!S19,"")</f>
        <v/>
      </c>
      <c r="O29" s="75" t="str">
        <f>IF(AND('PCA Repairs-CapItems Data Input'!$E19="C - Capital Item",TRIM('PCA Repairs-CapItems Data Input'!T19)&lt;&gt;""),'PCA Repairs-CapItems Data Input'!T19,"")</f>
        <v/>
      </c>
      <c r="P29" s="75" t="str">
        <f>IF(AND('PCA Repairs-CapItems Data Input'!$E19="C - Capital Item",TRIM('PCA Repairs-CapItems Data Input'!U19)&lt;&gt;""),'PCA Repairs-CapItems Data Input'!U19,"")</f>
        <v/>
      </c>
      <c r="Q29" s="75" t="str">
        <f>IF(AND('PCA Repairs-CapItems Data Input'!$E19="C - Capital Item",TRIM('PCA Repairs-CapItems Data Input'!V19)&lt;&gt;""),'PCA Repairs-CapItems Data Input'!V19,"")</f>
        <v/>
      </c>
      <c r="R29" s="75" t="str">
        <f>IF(AND('PCA Repairs-CapItems Data Input'!$E19="C - Capital Item",TRIM('PCA Repairs-CapItems Data Input'!W19)&lt;&gt;""),'PCA Repairs-CapItems Data Input'!W19,"")</f>
        <v/>
      </c>
      <c r="S29" s="75" t="str">
        <f>IF(AND('PCA Repairs-CapItems Data Input'!$E19="C - Capital Item",TRIM('PCA Repairs-CapItems Data Input'!X19)&lt;&gt;""),'PCA Repairs-CapItems Data Input'!X19,"")</f>
        <v/>
      </c>
      <c r="T29" s="75" t="str">
        <f>IF(AND('PCA Repairs-CapItems Data Input'!$E19="C - Capital Item",TRIM('PCA Repairs-CapItems Data Input'!Y19)&lt;&gt;""),'PCA Repairs-CapItems Data Input'!Y19,"")</f>
        <v/>
      </c>
      <c r="U29" s="75" t="str">
        <f>IF(AND('PCA Repairs-CapItems Data Input'!$E19="C - Capital Item",TRIM('PCA Repairs-CapItems Data Input'!Z19)&lt;&gt;""),'PCA Repairs-CapItems Data Input'!Z19,"")</f>
        <v/>
      </c>
      <c r="V29" s="75" t="str">
        <f>IF(AND('PCA Repairs-CapItems Data Input'!$E19="C - Capital Item",TRIM('PCA Repairs-CapItems Data Input'!AA19)&lt;&gt;""),'PCA Repairs-CapItems Data Input'!AA19,"")</f>
        <v/>
      </c>
      <c r="W29" s="75" t="str">
        <f>IF(AND('PCA Repairs-CapItems Data Input'!$E19="C - Capital Item",TRIM('PCA Repairs-CapItems Data Input'!AB19)&lt;&gt;""),'PCA Repairs-CapItems Data Input'!AB19,"")</f>
        <v/>
      </c>
      <c r="X29" s="75" t="str">
        <f>IF(AND('PCA Repairs-CapItems Data Input'!$E19="C - Capital Item",TRIM('PCA Repairs-CapItems Data Input'!AC19)&lt;&gt;""),'PCA Repairs-CapItems Data Input'!AC19,"")</f>
        <v/>
      </c>
      <c r="Y29" s="75" t="str">
        <f>IF(AND('PCA Repairs-CapItems Data Input'!$E19="C - Capital Item",TRIM('PCA Repairs-CapItems Data Input'!AD19)&lt;&gt;""),'PCA Repairs-CapItems Data Input'!AD19,"")</f>
        <v/>
      </c>
      <c r="Z29" s="75" t="str">
        <f>IF(AND('PCA Repairs-CapItems Data Input'!$E19="C - Capital Item",TRIM('PCA Repairs-CapItems Data Input'!AE19)&lt;&gt;""),'PCA Repairs-CapItems Data Input'!AE19,"")</f>
        <v/>
      </c>
      <c r="AA29" s="76" t="str">
        <f>IF(AND('PCA Repairs-CapItems Data Input'!$E19="C - Capital Item",TRIM('PCA Repairs-CapItems Data Input'!AF19)&lt;&gt;""),'PCA Repairs-CapItems Data Input'!AF19,"")</f>
        <v/>
      </c>
      <c r="AB29" s="78" t="str">
        <f>IF(AND('PCA Repairs-CapItems Data Input'!$E19="C - Capital Item",TRIM('PCA Repairs-CapItems Data Input'!P19)&lt;&gt;""),'PCA Repairs-CapItems Data Input'!P19,"")</f>
        <v/>
      </c>
      <c r="AC29" s="173" t="str">
        <f>IF(AND('PCA Repairs-CapItems Data Input'!$E19="I - Immediate Repair",TRIM('PCA Repairs-CapItems Data Input'!I19)&lt;&gt;""),'PCA Repairs-CapItems Data Input'!I19,"")</f>
        <v/>
      </c>
      <c r="AD29" s="74" t="str">
        <f>IF(AND('PCA Repairs-CapItems Data Input'!$E19="I - Immediate Repair",TRIM('PCA Repairs-CapItems Data Input'!J19)&lt;&gt;""),MID('PCA Repairs-CapItems Data Input'!J19,1,FIND(" - ",'PCA Repairs-CapItems Data Input'!J19,1)),"")</f>
        <v/>
      </c>
      <c r="AE29" s="168" t="str">
        <f>IF(AND('PCA Repairs-CapItems Data Input'!$E19="I - Immediate Repair",TRIM('PCA Repairs-CapItems Data Input'!K19)&lt;&gt;""),'PCA Repairs-CapItems Data Input'!K19,"")</f>
        <v/>
      </c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</row>
    <row r="30" spans="1:131" ht="15.75" thickBot="1" x14ac:dyDescent="0.3">
      <c r="A30" s="132"/>
      <c r="B30" s="73" t="str">
        <f>IF(TRIM('PCA Repairs-CapItems Data Input'!C20)="","",'PCA Repairs-CapItems Data Input'!C20)</f>
        <v/>
      </c>
      <c r="C30" s="74" t="str">
        <f>IF(TRIM('PCA Repairs-CapItems Data Input'!D20)="","",'PCA Repairs-CapItems Data Input'!D20)</f>
        <v/>
      </c>
      <c r="D30" s="74" t="str">
        <f>IF(TRIM('PCA Repairs-CapItems Data Input'!E20)="","",MID('PCA Repairs-CapItems Data Input'!E20,1,FIND(" - ",'PCA Repairs-CapItems Data Input'!E20,1)))</f>
        <v/>
      </c>
      <c r="E30" s="74" t="str">
        <f>IF(TRIM('PCA Repairs-CapItems Data Input'!F20)="","",MID('PCA Repairs-CapItems Data Input'!F20,1,FIND(" - ",'PCA Repairs-CapItems Data Input'!F20,1)))</f>
        <v/>
      </c>
      <c r="F30" s="74" t="str">
        <f>IF(AND('PCA Repairs-CapItems Data Input'!$E20="I - Immediate Repair",'PCA Repairs-CapItems Data Input'!G20&lt;&gt;""),'PCA Repairs-CapItems Data Input'!G20,"")</f>
        <v/>
      </c>
      <c r="G30" s="74" t="str">
        <f>IF(AND('PCA Repairs-CapItems Data Input'!$E20="I - Immediate Repair",'PCA Repairs-CapItems Data Input'!H20&lt;&gt;""),'PCA Repairs-CapItems Data Input'!H20,"")</f>
        <v/>
      </c>
      <c r="H30" s="75" t="str">
        <f>IF(AND('PCA Repairs-CapItems Data Input'!$E20="I - Immediate Repair",'PCA Repairs-CapItems Data Input'!L20&lt;&gt;""),'PCA Repairs-CapItems Data Input'!L20,"")</f>
        <v/>
      </c>
      <c r="I30" s="74" t="str">
        <f>IF(AND('PCA Repairs-CapItems Data Input'!$E20="C - Capital Item",TRIM('PCA Repairs-CapItems Data Input'!M20)&lt;&gt;""),'PCA Repairs-CapItems Data Input'!M20,"")</f>
        <v/>
      </c>
      <c r="J30" s="74" t="str">
        <f>IF(AND('PCA Repairs-CapItems Data Input'!$E20="C - Capital Item",TRIM('PCA Repairs-CapItems Data Input'!N20)&lt;&gt;""),'PCA Repairs-CapItems Data Input'!N20,"")</f>
        <v/>
      </c>
      <c r="K30" s="75" t="str">
        <f>IF(AND('PCA Repairs-CapItems Data Input'!$E20="C - Capital Item",TRIM('PCA Repairs-CapItems Data Input'!O20)&lt;&gt;""),'PCA Repairs-CapItems Data Input'!O20,"")</f>
        <v/>
      </c>
      <c r="L30" s="74" t="str">
        <f>IF(AND('PCA Repairs-CapItems Data Input'!$E20="C - Capital Item",TRIM('PCA Repairs-CapItems Data Input'!Q20)&lt;&gt;""),'PCA Repairs-CapItems Data Input'!Q20,"")</f>
        <v/>
      </c>
      <c r="M30" s="75" t="str">
        <f>IF(AND('PCA Repairs-CapItems Data Input'!$E20="C - Capital Item",TRIM('PCA Repairs-CapItems Data Input'!R20)&lt;&gt;""),'PCA Repairs-CapItems Data Input'!R20,"")</f>
        <v/>
      </c>
      <c r="N30" s="75" t="str">
        <f>IF(AND('PCA Repairs-CapItems Data Input'!$E20="C - Capital Item",TRIM('PCA Repairs-CapItems Data Input'!S20)&lt;&gt;""),'PCA Repairs-CapItems Data Input'!S20,"")</f>
        <v/>
      </c>
      <c r="O30" s="75" t="str">
        <f>IF(AND('PCA Repairs-CapItems Data Input'!$E20="C - Capital Item",TRIM('PCA Repairs-CapItems Data Input'!T20)&lt;&gt;""),'PCA Repairs-CapItems Data Input'!T20,"")</f>
        <v/>
      </c>
      <c r="P30" s="75" t="str">
        <f>IF(AND('PCA Repairs-CapItems Data Input'!$E20="C - Capital Item",TRIM('PCA Repairs-CapItems Data Input'!U20)&lt;&gt;""),'PCA Repairs-CapItems Data Input'!U20,"")</f>
        <v/>
      </c>
      <c r="Q30" s="75" t="str">
        <f>IF(AND('PCA Repairs-CapItems Data Input'!$E20="C - Capital Item",TRIM('PCA Repairs-CapItems Data Input'!V20)&lt;&gt;""),'PCA Repairs-CapItems Data Input'!V20,"")</f>
        <v/>
      </c>
      <c r="R30" s="75" t="str">
        <f>IF(AND('PCA Repairs-CapItems Data Input'!$E20="C - Capital Item",TRIM('PCA Repairs-CapItems Data Input'!W20)&lt;&gt;""),'PCA Repairs-CapItems Data Input'!W20,"")</f>
        <v/>
      </c>
      <c r="S30" s="75" t="str">
        <f>IF(AND('PCA Repairs-CapItems Data Input'!$E20="C - Capital Item",TRIM('PCA Repairs-CapItems Data Input'!X20)&lt;&gt;""),'PCA Repairs-CapItems Data Input'!X20,"")</f>
        <v/>
      </c>
      <c r="T30" s="75" t="str">
        <f>IF(AND('PCA Repairs-CapItems Data Input'!$E20="C - Capital Item",TRIM('PCA Repairs-CapItems Data Input'!Y20)&lt;&gt;""),'PCA Repairs-CapItems Data Input'!Y20,"")</f>
        <v/>
      </c>
      <c r="U30" s="75" t="str">
        <f>IF(AND('PCA Repairs-CapItems Data Input'!$E20="C - Capital Item",TRIM('PCA Repairs-CapItems Data Input'!Z20)&lt;&gt;""),'PCA Repairs-CapItems Data Input'!Z20,"")</f>
        <v/>
      </c>
      <c r="V30" s="75" t="str">
        <f>IF(AND('PCA Repairs-CapItems Data Input'!$E20="C - Capital Item",TRIM('PCA Repairs-CapItems Data Input'!AA20)&lt;&gt;""),'PCA Repairs-CapItems Data Input'!AA20,"")</f>
        <v/>
      </c>
      <c r="W30" s="75" t="str">
        <f>IF(AND('PCA Repairs-CapItems Data Input'!$E20="C - Capital Item",TRIM('PCA Repairs-CapItems Data Input'!AB20)&lt;&gt;""),'PCA Repairs-CapItems Data Input'!AB20,"")</f>
        <v/>
      </c>
      <c r="X30" s="75" t="str">
        <f>IF(AND('PCA Repairs-CapItems Data Input'!$E20="C - Capital Item",TRIM('PCA Repairs-CapItems Data Input'!AC20)&lt;&gt;""),'PCA Repairs-CapItems Data Input'!AC20,"")</f>
        <v/>
      </c>
      <c r="Y30" s="75" t="str">
        <f>IF(AND('PCA Repairs-CapItems Data Input'!$E20="C - Capital Item",TRIM('PCA Repairs-CapItems Data Input'!AD20)&lt;&gt;""),'PCA Repairs-CapItems Data Input'!AD20,"")</f>
        <v/>
      </c>
      <c r="Z30" s="75" t="str">
        <f>IF(AND('PCA Repairs-CapItems Data Input'!$E20="C - Capital Item",TRIM('PCA Repairs-CapItems Data Input'!AE20)&lt;&gt;""),'PCA Repairs-CapItems Data Input'!AE20,"")</f>
        <v/>
      </c>
      <c r="AA30" s="76" t="str">
        <f>IF(AND('PCA Repairs-CapItems Data Input'!$E20="C - Capital Item",TRIM('PCA Repairs-CapItems Data Input'!AF20)&lt;&gt;""),'PCA Repairs-CapItems Data Input'!AF20,"")</f>
        <v/>
      </c>
      <c r="AB30" s="74" t="str">
        <f>IF(AND('PCA Repairs-CapItems Data Input'!$E20="C - Capital Item",TRIM('PCA Repairs-CapItems Data Input'!P20)&lt;&gt;""),'PCA Repairs-CapItems Data Input'!P20,"")</f>
        <v/>
      </c>
      <c r="AC30" s="173" t="str">
        <f>IF(AND('PCA Repairs-CapItems Data Input'!$E20="I - Immediate Repair",TRIM('PCA Repairs-CapItems Data Input'!I20)&lt;&gt;""),'PCA Repairs-CapItems Data Input'!I20,"")</f>
        <v/>
      </c>
      <c r="AD30" s="74" t="str">
        <f>IF(AND('PCA Repairs-CapItems Data Input'!$E20="I - Immediate Repair",TRIM('PCA Repairs-CapItems Data Input'!J20)&lt;&gt;""),MID('PCA Repairs-CapItems Data Input'!J20,1,FIND(" - ",'PCA Repairs-CapItems Data Input'!J20,1)),"")</f>
        <v/>
      </c>
      <c r="AE30" s="168" t="str">
        <f>IF(AND('PCA Repairs-CapItems Data Input'!$E20="I - Immediate Repair",TRIM('PCA Repairs-CapItems Data Input'!K20)&lt;&gt;""),'PCA Repairs-CapItems Data Input'!K20,"")</f>
        <v/>
      </c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</row>
    <row r="31" spans="1:131" ht="15.75" thickBot="1" x14ac:dyDescent="0.3">
      <c r="A31" s="132"/>
      <c r="B31" s="73" t="str">
        <f>IF(TRIM('PCA Repairs-CapItems Data Input'!C21)="","",'PCA Repairs-CapItems Data Input'!C21)</f>
        <v/>
      </c>
      <c r="C31" s="74" t="str">
        <f>IF(TRIM('PCA Repairs-CapItems Data Input'!D21)="","",'PCA Repairs-CapItems Data Input'!D21)</f>
        <v/>
      </c>
      <c r="D31" s="74" t="str">
        <f>IF(TRIM('PCA Repairs-CapItems Data Input'!E21)="","",MID('PCA Repairs-CapItems Data Input'!E21,1,FIND(" - ",'PCA Repairs-CapItems Data Input'!E21,1)))</f>
        <v/>
      </c>
      <c r="E31" s="74" t="str">
        <f>IF(TRIM('PCA Repairs-CapItems Data Input'!F21)="","",MID('PCA Repairs-CapItems Data Input'!F21,1,FIND(" - ",'PCA Repairs-CapItems Data Input'!F21,1)))</f>
        <v/>
      </c>
      <c r="F31" s="74" t="str">
        <f>IF(AND('PCA Repairs-CapItems Data Input'!$E21="I - Immediate Repair",'PCA Repairs-CapItems Data Input'!G21&lt;&gt;""),'PCA Repairs-CapItems Data Input'!G21,"")</f>
        <v/>
      </c>
      <c r="G31" s="74" t="str">
        <f>IF(AND('PCA Repairs-CapItems Data Input'!$E21="I - Immediate Repair",'PCA Repairs-CapItems Data Input'!H21&lt;&gt;""),'PCA Repairs-CapItems Data Input'!H21,"")</f>
        <v/>
      </c>
      <c r="H31" s="75" t="str">
        <f>IF(AND('PCA Repairs-CapItems Data Input'!$E21="I - Immediate Repair",'PCA Repairs-CapItems Data Input'!L21&lt;&gt;""),'PCA Repairs-CapItems Data Input'!L21,"")</f>
        <v/>
      </c>
      <c r="I31" s="74" t="str">
        <f>IF(AND('PCA Repairs-CapItems Data Input'!$E21="C - Capital Item",TRIM('PCA Repairs-CapItems Data Input'!M21)&lt;&gt;""),'PCA Repairs-CapItems Data Input'!M21,"")</f>
        <v/>
      </c>
      <c r="J31" s="74" t="str">
        <f>IF(AND('PCA Repairs-CapItems Data Input'!$E21="C - Capital Item",TRIM('PCA Repairs-CapItems Data Input'!N21)&lt;&gt;""),'PCA Repairs-CapItems Data Input'!N21,"")</f>
        <v/>
      </c>
      <c r="K31" s="75" t="str">
        <f>IF(AND('PCA Repairs-CapItems Data Input'!$E21="C - Capital Item",TRIM('PCA Repairs-CapItems Data Input'!O21)&lt;&gt;""),'PCA Repairs-CapItems Data Input'!O21,"")</f>
        <v/>
      </c>
      <c r="L31" s="74" t="str">
        <f>IF(AND('PCA Repairs-CapItems Data Input'!$E21="C - Capital Item",TRIM('PCA Repairs-CapItems Data Input'!Q21)&lt;&gt;""),'PCA Repairs-CapItems Data Input'!Q21,"")</f>
        <v/>
      </c>
      <c r="M31" s="75" t="str">
        <f>IF(AND('PCA Repairs-CapItems Data Input'!$E21="C - Capital Item",TRIM('PCA Repairs-CapItems Data Input'!R21)&lt;&gt;""),'PCA Repairs-CapItems Data Input'!R21,"")</f>
        <v/>
      </c>
      <c r="N31" s="75" t="str">
        <f>IF(AND('PCA Repairs-CapItems Data Input'!$E21="C - Capital Item",TRIM('PCA Repairs-CapItems Data Input'!S21)&lt;&gt;""),'PCA Repairs-CapItems Data Input'!S21,"")</f>
        <v/>
      </c>
      <c r="O31" s="75" t="str">
        <f>IF(AND('PCA Repairs-CapItems Data Input'!$E21="C - Capital Item",TRIM('PCA Repairs-CapItems Data Input'!T21)&lt;&gt;""),'PCA Repairs-CapItems Data Input'!T21,"")</f>
        <v/>
      </c>
      <c r="P31" s="75" t="str">
        <f>IF(AND('PCA Repairs-CapItems Data Input'!$E21="C - Capital Item",TRIM('PCA Repairs-CapItems Data Input'!U21)&lt;&gt;""),'PCA Repairs-CapItems Data Input'!U21,"")</f>
        <v/>
      </c>
      <c r="Q31" s="75" t="str">
        <f>IF(AND('PCA Repairs-CapItems Data Input'!$E21="C - Capital Item",TRIM('PCA Repairs-CapItems Data Input'!V21)&lt;&gt;""),'PCA Repairs-CapItems Data Input'!V21,"")</f>
        <v/>
      </c>
      <c r="R31" s="75" t="str">
        <f>IF(AND('PCA Repairs-CapItems Data Input'!$E21="C - Capital Item",TRIM('PCA Repairs-CapItems Data Input'!W21)&lt;&gt;""),'PCA Repairs-CapItems Data Input'!W21,"")</f>
        <v/>
      </c>
      <c r="S31" s="75" t="str">
        <f>IF(AND('PCA Repairs-CapItems Data Input'!$E21="C - Capital Item",TRIM('PCA Repairs-CapItems Data Input'!X21)&lt;&gt;""),'PCA Repairs-CapItems Data Input'!X21,"")</f>
        <v/>
      </c>
      <c r="T31" s="75" t="str">
        <f>IF(AND('PCA Repairs-CapItems Data Input'!$E21="C - Capital Item",TRIM('PCA Repairs-CapItems Data Input'!Y21)&lt;&gt;""),'PCA Repairs-CapItems Data Input'!Y21,"")</f>
        <v/>
      </c>
      <c r="U31" s="75" t="str">
        <f>IF(AND('PCA Repairs-CapItems Data Input'!$E21="C - Capital Item",TRIM('PCA Repairs-CapItems Data Input'!Z21)&lt;&gt;""),'PCA Repairs-CapItems Data Input'!Z21,"")</f>
        <v/>
      </c>
      <c r="V31" s="75" t="str">
        <f>IF(AND('PCA Repairs-CapItems Data Input'!$E21="C - Capital Item",TRIM('PCA Repairs-CapItems Data Input'!AA21)&lt;&gt;""),'PCA Repairs-CapItems Data Input'!AA21,"")</f>
        <v/>
      </c>
      <c r="W31" s="75" t="str">
        <f>IF(AND('PCA Repairs-CapItems Data Input'!$E21="C - Capital Item",TRIM('PCA Repairs-CapItems Data Input'!AB21)&lt;&gt;""),'PCA Repairs-CapItems Data Input'!AB21,"")</f>
        <v/>
      </c>
      <c r="X31" s="75" t="str">
        <f>IF(AND('PCA Repairs-CapItems Data Input'!$E21="C - Capital Item",TRIM('PCA Repairs-CapItems Data Input'!AC21)&lt;&gt;""),'PCA Repairs-CapItems Data Input'!AC21,"")</f>
        <v/>
      </c>
      <c r="Y31" s="75" t="str">
        <f>IF(AND('PCA Repairs-CapItems Data Input'!$E21="C - Capital Item",TRIM('PCA Repairs-CapItems Data Input'!AD21)&lt;&gt;""),'PCA Repairs-CapItems Data Input'!AD21,"")</f>
        <v/>
      </c>
      <c r="Z31" s="75" t="str">
        <f>IF(AND('PCA Repairs-CapItems Data Input'!$E21="C - Capital Item",TRIM('PCA Repairs-CapItems Data Input'!AE21)&lt;&gt;""),'PCA Repairs-CapItems Data Input'!AE21,"")</f>
        <v/>
      </c>
      <c r="AA31" s="76" t="str">
        <f>IF(AND('PCA Repairs-CapItems Data Input'!$E21="C - Capital Item",TRIM('PCA Repairs-CapItems Data Input'!AF21)&lt;&gt;""),'PCA Repairs-CapItems Data Input'!AF21,"")</f>
        <v/>
      </c>
      <c r="AB31" s="74" t="str">
        <f>IF(AND('PCA Repairs-CapItems Data Input'!$E21="C - Capital Item",TRIM('PCA Repairs-CapItems Data Input'!P21)&lt;&gt;""),'PCA Repairs-CapItems Data Input'!P21,"")</f>
        <v/>
      </c>
      <c r="AC31" s="173" t="str">
        <f>IF(AND('PCA Repairs-CapItems Data Input'!$E21="I - Immediate Repair",TRIM('PCA Repairs-CapItems Data Input'!I21)&lt;&gt;""),'PCA Repairs-CapItems Data Input'!I21,"")</f>
        <v/>
      </c>
      <c r="AD31" s="74" t="str">
        <f>IF(AND('PCA Repairs-CapItems Data Input'!$E21="I - Immediate Repair",TRIM('PCA Repairs-CapItems Data Input'!J21)&lt;&gt;""),MID('PCA Repairs-CapItems Data Input'!J21,1,FIND(" - ",'PCA Repairs-CapItems Data Input'!J21,1)),"")</f>
        <v/>
      </c>
      <c r="AE31" s="168" t="str">
        <f>IF(AND('PCA Repairs-CapItems Data Input'!$E21="I - Immediate Repair",TRIM('PCA Repairs-CapItems Data Input'!K21)&lt;&gt;""),'PCA Repairs-CapItems Data Input'!K21,"")</f>
        <v/>
      </c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</row>
    <row r="32" spans="1:131" ht="15.75" thickBot="1" x14ac:dyDescent="0.3">
      <c r="A32" s="132"/>
      <c r="B32" s="73" t="str">
        <f>IF(TRIM('PCA Repairs-CapItems Data Input'!C22)="","",'PCA Repairs-CapItems Data Input'!C22)</f>
        <v/>
      </c>
      <c r="C32" s="74" t="str">
        <f>IF(TRIM('PCA Repairs-CapItems Data Input'!D22)="","",'PCA Repairs-CapItems Data Input'!D22)</f>
        <v/>
      </c>
      <c r="D32" s="74" t="str">
        <f>IF(TRIM('PCA Repairs-CapItems Data Input'!E22)="","",MID('PCA Repairs-CapItems Data Input'!E22,1,FIND(" - ",'PCA Repairs-CapItems Data Input'!E22,1)))</f>
        <v/>
      </c>
      <c r="E32" s="74" t="str">
        <f>IF(TRIM('PCA Repairs-CapItems Data Input'!F22)="","",MID('PCA Repairs-CapItems Data Input'!F22,1,FIND(" - ",'PCA Repairs-CapItems Data Input'!F22,1)))</f>
        <v/>
      </c>
      <c r="F32" s="74" t="str">
        <f>IF(AND('PCA Repairs-CapItems Data Input'!$E22="I - Immediate Repair",'PCA Repairs-CapItems Data Input'!G22&lt;&gt;""),'PCA Repairs-CapItems Data Input'!G22,"")</f>
        <v/>
      </c>
      <c r="G32" s="74" t="str">
        <f>IF(AND('PCA Repairs-CapItems Data Input'!$E22="I - Immediate Repair",'PCA Repairs-CapItems Data Input'!H22&lt;&gt;""),'PCA Repairs-CapItems Data Input'!H22,"")</f>
        <v/>
      </c>
      <c r="H32" s="75" t="str">
        <f>IF(AND('PCA Repairs-CapItems Data Input'!$E22="I - Immediate Repair",'PCA Repairs-CapItems Data Input'!L22&lt;&gt;""),'PCA Repairs-CapItems Data Input'!L22,"")</f>
        <v/>
      </c>
      <c r="I32" s="74" t="str">
        <f>IF(AND('PCA Repairs-CapItems Data Input'!$E22="C - Capital Item",TRIM('PCA Repairs-CapItems Data Input'!M22)&lt;&gt;""),'PCA Repairs-CapItems Data Input'!M22,"")</f>
        <v/>
      </c>
      <c r="J32" s="74" t="str">
        <f>IF(AND('PCA Repairs-CapItems Data Input'!$E22="C - Capital Item",TRIM('PCA Repairs-CapItems Data Input'!N22)&lt;&gt;""),'PCA Repairs-CapItems Data Input'!N22,"")</f>
        <v/>
      </c>
      <c r="K32" s="75" t="str">
        <f>IF(AND('PCA Repairs-CapItems Data Input'!$E22="C - Capital Item",TRIM('PCA Repairs-CapItems Data Input'!O22)&lt;&gt;""),'PCA Repairs-CapItems Data Input'!O22,"")</f>
        <v/>
      </c>
      <c r="L32" s="74" t="str">
        <f>IF(AND('PCA Repairs-CapItems Data Input'!$E22="C - Capital Item",TRIM('PCA Repairs-CapItems Data Input'!Q22)&lt;&gt;""),'PCA Repairs-CapItems Data Input'!Q22,"")</f>
        <v/>
      </c>
      <c r="M32" s="75" t="str">
        <f>IF(AND('PCA Repairs-CapItems Data Input'!$E22="C - Capital Item",TRIM('PCA Repairs-CapItems Data Input'!R22)&lt;&gt;""),'PCA Repairs-CapItems Data Input'!R22,"")</f>
        <v/>
      </c>
      <c r="N32" s="75" t="str">
        <f>IF(AND('PCA Repairs-CapItems Data Input'!$E22="C - Capital Item",TRIM('PCA Repairs-CapItems Data Input'!S22)&lt;&gt;""),'PCA Repairs-CapItems Data Input'!S22,"")</f>
        <v/>
      </c>
      <c r="O32" s="75" t="str">
        <f>IF(AND('PCA Repairs-CapItems Data Input'!$E22="C - Capital Item",TRIM('PCA Repairs-CapItems Data Input'!T22)&lt;&gt;""),'PCA Repairs-CapItems Data Input'!T22,"")</f>
        <v/>
      </c>
      <c r="P32" s="75" t="str">
        <f>IF(AND('PCA Repairs-CapItems Data Input'!$E22="C - Capital Item",TRIM('PCA Repairs-CapItems Data Input'!U22)&lt;&gt;""),'PCA Repairs-CapItems Data Input'!U22,"")</f>
        <v/>
      </c>
      <c r="Q32" s="75" t="str">
        <f>IF(AND('PCA Repairs-CapItems Data Input'!$E22="C - Capital Item",TRIM('PCA Repairs-CapItems Data Input'!V22)&lt;&gt;""),'PCA Repairs-CapItems Data Input'!V22,"")</f>
        <v/>
      </c>
      <c r="R32" s="75" t="str">
        <f>IF(AND('PCA Repairs-CapItems Data Input'!$E22="C - Capital Item",TRIM('PCA Repairs-CapItems Data Input'!W22)&lt;&gt;""),'PCA Repairs-CapItems Data Input'!W22,"")</f>
        <v/>
      </c>
      <c r="S32" s="75" t="str">
        <f>IF(AND('PCA Repairs-CapItems Data Input'!$E22="C - Capital Item",TRIM('PCA Repairs-CapItems Data Input'!X22)&lt;&gt;""),'PCA Repairs-CapItems Data Input'!X22,"")</f>
        <v/>
      </c>
      <c r="T32" s="75" t="str">
        <f>IF(AND('PCA Repairs-CapItems Data Input'!$E22="C - Capital Item",TRIM('PCA Repairs-CapItems Data Input'!Y22)&lt;&gt;""),'PCA Repairs-CapItems Data Input'!Y22,"")</f>
        <v/>
      </c>
      <c r="U32" s="75" t="str">
        <f>IF(AND('PCA Repairs-CapItems Data Input'!$E22="C - Capital Item",TRIM('PCA Repairs-CapItems Data Input'!Z22)&lt;&gt;""),'PCA Repairs-CapItems Data Input'!Z22,"")</f>
        <v/>
      </c>
      <c r="V32" s="75" t="str">
        <f>IF(AND('PCA Repairs-CapItems Data Input'!$E22="C - Capital Item",TRIM('PCA Repairs-CapItems Data Input'!AA22)&lt;&gt;""),'PCA Repairs-CapItems Data Input'!AA22,"")</f>
        <v/>
      </c>
      <c r="W32" s="75" t="str">
        <f>IF(AND('PCA Repairs-CapItems Data Input'!$E22="C - Capital Item",TRIM('PCA Repairs-CapItems Data Input'!AB22)&lt;&gt;""),'PCA Repairs-CapItems Data Input'!AB22,"")</f>
        <v/>
      </c>
      <c r="X32" s="75" t="str">
        <f>IF(AND('PCA Repairs-CapItems Data Input'!$E22="C - Capital Item",TRIM('PCA Repairs-CapItems Data Input'!AC22)&lt;&gt;""),'PCA Repairs-CapItems Data Input'!AC22,"")</f>
        <v/>
      </c>
      <c r="Y32" s="75" t="str">
        <f>IF(AND('PCA Repairs-CapItems Data Input'!$E22="C - Capital Item",TRIM('PCA Repairs-CapItems Data Input'!AD22)&lt;&gt;""),'PCA Repairs-CapItems Data Input'!AD22,"")</f>
        <v/>
      </c>
      <c r="Z32" s="75" t="str">
        <f>IF(AND('PCA Repairs-CapItems Data Input'!$E22="C - Capital Item",TRIM('PCA Repairs-CapItems Data Input'!AE22)&lt;&gt;""),'PCA Repairs-CapItems Data Input'!AE22,"")</f>
        <v/>
      </c>
      <c r="AA32" s="76" t="str">
        <f>IF(AND('PCA Repairs-CapItems Data Input'!$E22="C - Capital Item",TRIM('PCA Repairs-CapItems Data Input'!AF22)&lt;&gt;""),'PCA Repairs-CapItems Data Input'!AF22,"")</f>
        <v/>
      </c>
      <c r="AB32" s="74" t="str">
        <f>IF(AND('PCA Repairs-CapItems Data Input'!$E22="C - Capital Item",TRIM('PCA Repairs-CapItems Data Input'!P22)&lt;&gt;""),'PCA Repairs-CapItems Data Input'!P22,"")</f>
        <v/>
      </c>
      <c r="AC32" s="173" t="str">
        <f>IF(AND('PCA Repairs-CapItems Data Input'!$E22="I - Immediate Repair",TRIM('PCA Repairs-CapItems Data Input'!I22)&lt;&gt;""),'PCA Repairs-CapItems Data Input'!I22,"")</f>
        <v/>
      </c>
      <c r="AD32" s="74" t="str">
        <f>IF(AND('PCA Repairs-CapItems Data Input'!$E22="I - Immediate Repair",TRIM('PCA Repairs-CapItems Data Input'!J22)&lt;&gt;""),MID('PCA Repairs-CapItems Data Input'!J22,1,FIND(" - ",'PCA Repairs-CapItems Data Input'!J22,1)),"")</f>
        <v/>
      </c>
      <c r="AE32" s="168" t="str">
        <f>IF(AND('PCA Repairs-CapItems Data Input'!$E22="I - Immediate Repair",TRIM('PCA Repairs-CapItems Data Input'!K22)&lt;&gt;""),'PCA Repairs-CapItems Data Input'!K22,"")</f>
        <v/>
      </c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</row>
    <row r="33" spans="1:131" ht="15.75" thickBot="1" x14ac:dyDescent="0.3">
      <c r="A33" s="132"/>
      <c r="B33" s="73" t="str">
        <f>IF(TRIM('PCA Repairs-CapItems Data Input'!C23)="","",'PCA Repairs-CapItems Data Input'!C23)</f>
        <v/>
      </c>
      <c r="C33" s="74" t="str">
        <f>IF(TRIM('PCA Repairs-CapItems Data Input'!D23)="","",'PCA Repairs-CapItems Data Input'!D23)</f>
        <v/>
      </c>
      <c r="D33" s="74" t="str">
        <f>IF(TRIM('PCA Repairs-CapItems Data Input'!E23)="","",MID('PCA Repairs-CapItems Data Input'!E23,1,FIND(" - ",'PCA Repairs-CapItems Data Input'!E23,1)))</f>
        <v/>
      </c>
      <c r="E33" s="74" t="str">
        <f>IF(TRIM('PCA Repairs-CapItems Data Input'!F23)="","",MID('PCA Repairs-CapItems Data Input'!F23,1,FIND(" - ",'PCA Repairs-CapItems Data Input'!F23,1)))</f>
        <v/>
      </c>
      <c r="F33" s="74" t="str">
        <f>IF(AND('PCA Repairs-CapItems Data Input'!$E23="I - Immediate Repair",'PCA Repairs-CapItems Data Input'!G23&lt;&gt;""),'PCA Repairs-CapItems Data Input'!G23,"")</f>
        <v/>
      </c>
      <c r="G33" s="74" t="str">
        <f>IF(AND('PCA Repairs-CapItems Data Input'!$E23="I - Immediate Repair",'PCA Repairs-CapItems Data Input'!H23&lt;&gt;""),'PCA Repairs-CapItems Data Input'!H23,"")</f>
        <v/>
      </c>
      <c r="H33" s="75" t="str">
        <f>IF(AND('PCA Repairs-CapItems Data Input'!$E23="I - Immediate Repair",'PCA Repairs-CapItems Data Input'!L23&lt;&gt;""),'PCA Repairs-CapItems Data Input'!L23,"")</f>
        <v/>
      </c>
      <c r="I33" s="74" t="str">
        <f>IF(AND('PCA Repairs-CapItems Data Input'!$E23="C - Capital Item",TRIM('PCA Repairs-CapItems Data Input'!M23)&lt;&gt;""),'PCA Repairs-CapItems Data Input'!M23,"")</f>
        <v/>
      </c>
      <c r="J33" s="74" t="str">
        <f>IF(AND('PCA Repairs-CapItems Data Input'!$E23="C - Capital Item",TRIM('PCA Repairs-CapItems Data Input'!N23)&lt;&gt;""),'PCA Repairs-CapItems Data Input'!N23,"")</f>
        <v/>
      </c>
      <c r="K33" s="75" t="str">
        <f>IF(AND('PCA Repairs-CapItems Data Input'!$E23="C - Capital Item",TRIM('PCA Repairs-CapItems Data Input'!O23)&lt;&gt;""),'PCA Repairs-CapItems Data Input'!O23,"")</f>
        <v/>
      </c>
      <c r="L33" s="74" t="str">
        <f>IF(AND('PCA Repairs-CapItems Data Input'!$E23="C - Capital Item",TRIM('PCA Repairs-CapItems Data Input'!Q23)&lt;&gt;""),'PCA Repairs-CapItems Data Input'!Q23,"")</f>
        <v/>
      </c>
      <c r="M33" s="75" t="str">
        <f>IF(AND('PCA Repairs-CapItems Data Input'!$E23="C - Capital Item",TRIM('PCA Repairs-CapItems Data Input'!R23)&lt;&gt;""),'PCA Repairs-CapItems Data Input'!R23,"")</f>
        <v/>
      </c>
      <c r="N33" s="75" t="str">
        <f>IF(AND('PCA Repairs-CapItems Data Input'!$E23="C - Capital Item",TRIM('PCA Repairs-CapItems Data Input'!S23)&lt;&gt;""),'PCA Repairs-CapItems Data Input'!S23,"")</f>
        <v/>
      </c>
      <c r="O33" s="75" t="str">
        <f>IF(AND('PCA Repairs-CapItems Data Input'!$E23="C - Capital Item",TRIM('PCA Repairs-CapItems Data Input'!T23)&lt;&gt;""),'PCA Repairs-CapItems Data Input'!T23,"")</f>
        <v/>
      </c>
      <c r="P33" s="75" t="str">
        <f>IF(AND('PCA Repairs-CapItems Data Input'!$E23="C - Capital Item",TRIM('PCA Repairs-CapItems Data Input'!U23)&lt;&gt;""),'PCA Repairs-CapItems Data Input'!U23,"")</f>
        <v/>
      </c>
      <c r="Q33" s="75" t="str">
        <f>IF(AND('PCA Repairs-CapItems Data Input'!$E23="C - Capital Item",TRIM('PCA Repairs-CapItems Data Input'!V23)&lt;&gt;""),'PCA Repairs-CapItems Data Input'!V23,"")</f>
        <v/>
      </c>
      <c r="R33" s="75" t="str">
        <f>IF(AND('PCA Repairs-CapItems Data Input'!$E23="C - Capital Item",TRIM('PCA Repairs-CapItems Data Input'!W23)&lt;&gt;""),'PCA Repairs-CapItems Data Input'!W23,"")</f>
        <v/>
      </c>
      <c r="S33" s="75" t="str">
        <f>IF(AND('PCA Repairs-CapItems Data Input'!$E23="C - Capital Item",TRIM('PCA Repairs-CapItems Data Input'!X23)&lt;&gt;""),'PCA Repairs-CapItems Data Input'!X23,"")</f>
        <v/>
      </c>
      <c r="T33" s="75" t="str">
        <f>IF(AND('PCA Repairs-CapItems Data Input'!$E23="C - Capital Item",TRIM('PCA Repairs-CapItems Data Input'!Y23)&lt;&gt;""),'PCA Repairs-CapItems Data Input'!Y23,"")</f>
        <v/>
      </c>
      <c r="U33" s="75" t="str">
        <f>IF(AND('PCA Repairs-CapItems Data Input'!$E23="C - Capital Item",TRIM('PCA Repairs-CapItems Data Input'!Z23)&lt;&gt;""),'PCA Repairs-CapItems Data Input'!Z23,"")</f>
        <v/>
      </c>
      <c r="V33" s="75" t="str">
        <f>IF(AND('PCA Repairs-CapItems Data Input'!$E23="C - Capital Item",TRIM('PCA Repairs-CapItems Data Input'!AA23)&lt;&gt;""),'PCA Repairs-CapItems Data Input'!AA23,"")</f>
        <v/>
      </c>
      <c r="W33" s="75" t="str">
        <f>IF(AND('PCA Repairs-CapItems Data Input'!$E23="C - Capital Item",TRIM('PCA Repairs-CapItems Data Input'!AB23)&lt;&gt;""),'PCA Repairs-CapItems Data Input'!AB23,"")</f>
        <v/>
      </c>
      <c r="X33" s="75" t="str">
        <f>IF(AND('PCA Repairs-CapItems Data Input'!$E23="C - Capital Item",TRIM('PCA Repairs-CapItems Data Input'!AC23)&lt;&gt;""),'PCA Repairs-CapItems Data Input'!AC23,"")</f>
        <v/>
      </c>
      <c r="Y33" s="75" t="str">
        <f>IF(AND('PCA Repairs-CapItems Data Input'!$E23="C - Capital Item",TRIM('PCA Repairs-CapItems Data Input'!AD23)&lt;&gt;""),'PCA Repairs-CapItems Data Input'!AD23,"")</f>
        <v/>
      </c>
      <c r="Z33" s="75" t="str">
        <f>IF(AND('PCA Repairs-CapItems Data Input'!$E23="C - Capital Item",TRIM('PCA Repairs-CapItems Data Input'!AE23)&lt;&gt;""),'PCA Repairs-CapItems Data Input'!AE23,"")</f>
        <v/>
      </c>
      <c r="AA33" s="76" t="str">
        <f>IF(AND('PCA Repairs-CapItems Data Input'!$E23="C - Capital Item",TRIM('PCA Repairs-CapItems Data Input'!AF23)&lt;&gt;""),'PCA Repairs-CapItems Data Input'!AF23,"")</f>
        <v/>
      </c>
      <c r="AB33" s="74" t="str">
        <f>IF(AND('PCA Repairs-CapItems Data Input'!$E23="C - Capital Item",TRIM('PCA Repairs-CapItems Data Input'!P23)&lt;&gt;""),'PCA Repairs-CapItems Data Input'!P23,"")</f>
        <v/>
      </c>
      <c r="AC33" s="173" t="str">
        <f>IF(AND('PCA Repairs-CapItems Data Input'!$E23="I - Immediate Repair",TRIM('PCA Repairs-CapItems Data Input'!I23)&lt;&gt;""),'PCA Repairs-CapItems Data Input'!I23,"")</f>
        <v/>
      </c>
      <c r="AD33" s="74" t="str">
        <f>IF(AND('PCA Repairs-CapItems Data Input'!$E23="I - Immediate Repair",TRIM('PCA Repairs-CapItems Data Input'!J23)&lt;&gt;""),MID('PCA Repairs-CapItems Data Input'!J23,1,FIND(" - ",'PCA Repairs-CapItems Data Input'!J23,1)),"")</f>
        <v/>
      </c>
      <c r="AE33" s="168" t="str">
        <f>IF(AND('PCA Repairs-CapItems Data Input'!$E23="I - Immediate Repair",TRIM('PCA Repairs-CapItems Data Input'!K23)&lt;&gt;""),'PCA Repairs-CapItems Data Input'!K23,"")</f>
        <v/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</row>
    <row r="34" spans="1:131" ht="15.75" thickBot="1" x14ac:dyDescent="0.3">
      <c r="A34" s="132"/>
      <c r="B34" s="73" t="str">
        <f>IF(TRIM('PCA Repairs-CapItems Data Input'!C24)="","",'PCA Repairs-CapItems Data Input'!C24)</f>
        <v/>
      </c>
      <c r="C34" s="74" t="str">
        <f>IF(TRIM('PCA Repairs-CapItems Data Input'!D24)="","",'PCA Repairs-CapItems Data Input'!D24)</f>
        <v/>
      </c>
      <c r="D34" s="74" t="str">
        <f>IF(TRIM('PCA Repairs-CapItems Data Input'!E24)="","",MID('PCA Repairs-CapItems Data Input'!E24,1,FIND(" - ",'PCA Repairs-CapItems Data Input'!E24,1)))</f>
        <v/>
      </c>
      <c r="E34" s="74" t="str">
        <f>IF(TRIM('PCA Repairs-CapItems Data Input'!F24)="","",MID('PCA Repairs-CapItems Data Input'!F24,1,FIND(" - ",'PCA Repairs-CapItems Data Input'!F24,1)))</f>
        <v/>
      </c>
      <c r="F34" s="74" t="str">
        <f>IF(AND('PCA Repairs-CapItems Data Input'!$E24="I - Immediate Repair",'PCA Repairs-CapItems Data Input'!G24&lt;&gt;""),'PCA Repairs-CapItems Data Input'!G24,"")</f>
        <v/>
      </c>
      <c r="G34" s="74" t="str">
        <f>IF(AND('PCA Repairs-CapItems Data Input'!$E24="I - Immediate Repair",'PCA Repairs-CapItems Data Input'!H24&lt;&gt;""),'PCA Repairs-CapItems Data Input'!H24,"")</f>
        <v/>
      </c>
      <c r="H34" s="75" t="str">
        <f>IF(AND('PCA Repairs-CapItems Data Input'!$E24="I - Immediate Repair",'PCA Repairs-CapItems Data Input'!L24&lt;&gt;""),'PCA Repairs-CapItems Data Input'!L24,"")</f>
        <v/>
      </c>
      <c r="I34" s="74" t="str">
        <f>IF(AND('PCA Repairs-CapItems Data Input'!$E24="C - Capital Item",TRIM('PCA Repairs-CapItems Data Input'!M24)&lt;&gt;""),'PCA Repairs-CapItems Data Input'!M24,"")</f>
        <v/>
      </c>
      <c r="J34" s="74" t="str">
        <f>IF(AND('PCA Repairs-CapItems Data Input'!$E24="C - Capital Item",TRIM('PCA Repairs-CapItems Data Input'!N24)&lt;&gt;""),'PCA Repairs-CapItems Data Input'!N24,"")</f>
        <v/>
      </c>
      <c r="K34" s="75" t="str">
        <f>IF(AND('PCA Repairs-CapItems Data Input'!$E24="C - Capital Item",TRIM('PCA Repairs-CapItems Data Input'!O24)&lt;&gt;""),'PCA Repairs-CapItems Data Input'!O24,"")</f>
        <v/>
      </c>
      <c r="L34" s="74" t="str">
        <f>IF(AND('PCA Repairs-CapItems Data Input'!$E24="C - Capital Item",TRIM('PCA Repairs-CapItems Data Input'!Q24)&lt;&gt;""),'PCA Repairs-CapItems Data Input'!Q24,"")</f>
        <v/>
      </c>
      <c r="M34" s="75" t="str">
        <f>IF(AND('PCA Repairs-CapItems Data Input'!$E24="C - Capital Item",TRIM('PCA Repairs-CapItems Data Input'!R24)&lt;&gt;""),'PCA Repairs-CapItems Data Input'!R24,"")</f>
        <v/>
      </c>
      <c r="N34" s="75" t="str">
        <f>IF(AND('PCA Repairs-CapItems Data Input'!$E24="C - Capital Item",TRIM('PCA Repairs-CapItems Data Input'!S24)&lt;&gt;""),'PCA Repairs-CapItems Data Input'!S24,"")</f>
        <v/>
      </c>
      <c r="O34" s="75" t="str">
        <f>IF(AND('PCA Repairs-CapItems Data Input'!$E24="C - Capital Item",TRIM('PCA Repairs-CapItems Data Input'!T24)&lt;&gt;""),'PCA Repairs-CapItems Data Input'!T24,"")</f>
        <v/>
      </c>
      <c r="P34" s="75" t="str">
        <f>IF(AND('PCA Repairs-CapItems Data Input'!$E24="C - Capital Item",TRIM('PCA Repairs-CapItems Data Input'!U24)&lt;&gt;""),'PCA Repairs-CapItems Data Input'!U24,"")</f>
        <v/>
      </c>
      <c r="Q34" s="75" t="str">
        <f>IF(AND('PCA Repairs-CapItems Data Input'!$E24="C - Capital Item",TRIM('PCA Repairs-CapItems Data Input'!V24)&lt;&gt;""),'PCA Repairs-CapItems Data Input'!V24,"")</f>
        <v/>
      </c>
      <c r="R34" s="75" t="str">
        <f>IF(AND('PCA Repairs-CapItems Data Input'!$E24="C - Capital Item",TRIM('PCA Repairs-CapItems Data Input'!W24)&lt;&gt;""),'PCA Repairs-CapItems Data Input'!W24,"")</f>
        <v/>
      </c>
      <c r="S34" s="75" t="str">
        <f>IF(AND('PCA Repairs-CapItems Data Input'!$E24="C - Capital Item",TRIM('PCA Repairs-CapItems Data Input'!X24)&lt;&gt;""),'PCA Repairs-CapItems Data Input'!X24,"")</f>
        <v/>
      </c>
      <c r="T34" s="75" t="str">
        <f>IF(AND('PCA Repairs-CapItems Data Input'!$E24="C - Capital Item",TRIM('PCA Repairs-CapItems Data Input'!Y24)&lt;&gt;""),'PCA Repairs-CapItems Data Input'!Y24,"")</f>
        <v/>
      </c>
      <c r="U34" s="75" t="str">
        <f>IF(AND('PCA Repairs-CapItems Data Input'!$E24="C - Capital Item",TRIM('PCA Repairs-CapItems Data Input'!Z24)&lt;&gt;""),'PCA Repairs-CapItems Data Input'!Z24,"")</f>
        <v/>
      </c>
      <c r="V34" s="75" t="str">
        <f>IF(AND('PCA Repairs-CapItems Data Input'!$E24="C - Capital Item",TRIM('PCA Repairs-CapItems Data Input'!AA24)&lt;&gt;""),'PCA Repairs-CapItems Data Input'!AA24,"")</f>
        <v/>
      </c>
      <c r="W34" s="75" t="str">
        <f>IF(AND('PCA Repairs-CapItems Data Input'!$E24="C - Capital Item",TRIM('PCA Repairs-CapItems Data Input'!AB24)&lt;&gt;""),'PCA Repairs-CapItems Data Input'!AB24,"")</f>
        <v/>
      </c>
      <c r="X34" s="75" t="str">
        <f>IF(AND('PCA Repairs-CapItems Data Input'!$E24="C - Capital Item",TRIM('PCA Repairs-CapItems Data Input'!AC24)&lt;&gt;""),'PCA Repairs-CapItems Data Input'!AC24,"")</f>
        <v/>
      </c>
      <c r="Y34" s="75" t="str">
        <f>IF(AND('PCA Repairs-CapItems Data Input'!$E24="C - Capital Item",TRIM('PCA Repairs-CapItems Data Input'!AD24)&lt;&gt;""),'PCA Repairs-CapItems Data Input'!AD24,"")</f>
        <v/>
      </c>
      <c r="Z34" s="75" t="str">
        <f>IF(AND('PCA Repairs-CapItems Data Input'!$E24="C - Capital Item",TRIM('PCA Repairs-CapItems Data Input'!AE24)&lt;&gt;""),'PCA Repairs-CapItems Data Input'!AE24,"")</f>
        <v/>
      </c>
      <c r="AA34" s="76" t="str">
        <f>IF(AND('PCA Repairs-CapItems Data Input'!$E24="C - Capital Item",TRIM('PCA Repairs-CapItems Data Input'!AF24)&lt;&gt;""),'PCA Repairs-CapItems Data Input'!AF24,"")</f>
        <v/>
      </c>
      <c r="AB34" s="74" t="str">
        <f>IF(AND('PCA Repairs-CapItems Data Input'!$E24="C - Capital Item",TRIM('PCA Repairs-CapItems Data Input'!P24)&lt;&gt;""),'PCA Repairs-CapItems Data Input'!P24,"")</f>
        <v/>
      </c>
      <c r="AC34" s="173" t="str">
        <f>IF(AND('PCA Repairs-CapItems Data Input'!$E24="I - Immediate Repair",TRIM('PCA Repairs-CapItems Data Input'!I24)&lt;&gt;""),'PCA Repairs-CapItems Data Input'!I24,"")</f>
        <v/>
      </c>
      <c r="AD34" s="74" t="str">
        <f>IF(AND('PCA Repairs-CapItems Data Input'!$E24="I - Immediate Repair",TRIM('PCA Repairs-CapItems Data Input'!J24)&lt;&gt;""),MID('PCA Repairs-CapItems Data Input'!J24,1,FIND(" - ",'PCA Repairs-CapItems Data Input'!J24,1)),"")</f>
        <v/>
      </c>
      <c r="AE34" s="168" t="str">
        <f>IF(AND('PCA Repairs-CapItems Data Input'!$E24="I - Immediate Repair",TRIM('PCA Repairs-CapItems Data Input'!K24)&lt;&gt;""),'PCA Repairs-CapItems Data Input'!K24,"")</f>
        <v/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</row>
    <row r="35" spans="1:131" ht="15.75" thickBot="1" x14ac:dyDescent="0.3">
      <c r="A35" s="132"/>
      <c r="B35" s="73" t="str">
        <f>IF(TRIM('PCA Repairs-CapItems Data Input'!C25)="","",'PCA Repairs-CapItems Data Input'!C25)</f>
        <v/>
      </c>
      <c r="C35" s="74" t="str">
        <f>IF(TRIM('PCA Repairs-CapItems Data Input'!D25)="","",'PCA Repairs-CapItems Data Input'!D25)</f>
        <v/>
      </c>
      <c r="D35" s="74" t="str">
        <f>IF(TRIM('PCA Repairs-CapItems Data Input'!E25)="","",MID('PCA Repairs-CapItems Data Input'!E25,1,FIND(" - ",'PCA Repairs-CapItems Data Input'!E25,1)))</f>
        <v/>
      </c>
      <c r="E35" s="74" t="str">
        <f>IF(TRIM('PCA Repairs-CapItems Data Input'!F25)="","",MID('PCA Repairs-CapItems Data Input'!F25,1,FIND(" - ",'PCA Repairs-CapItems Data Input'!F25,1)))</f>
        <v/>
      </c>
      <c r="F35" s="74" t="str">
        <f>IF(AND('PCA Repairs-CapItems Data Input'!$E25="I - Immediate Repair",'PCA Repairs-CapItems Data Input'!G25&lt;&gt;""),'PCA Repairs-CapItems Data Input'!G25,"")</f>
        <v/>
      </c>
      <c r="G35" s="74" t="str">
        <f>IF(AND('PCA Repairs-CapItems Data Input'!$E25="I - Immediate Repair",'PCA Repairs-CapItems Data Input'!H25&lt;&gt;""),'PCA Repairs-CapItems Data Input'!H25,"")</f>
        <v/>
      </c>
      <c r="H35" s="75" t="str">
        <f>IF(AND('PCA Repairs-CapItems Data Input'!$E25="I - Immediate Repair",'PCA Repairs-CapItems Data Input'!L25&lt;&gt;""),'PCA Repairs-CapItems Data Input'!L25,"")</f>
        <v/>
      </c>
      <c r="I35" s="74" t="str">
        <f>IF(AND('PCA Repairs-CapItems Data Input'!$E25="C - Capital Item",TRIM('PCA Repairs-CapItems Data Input'!M25)&lt;&gt;""),'PCA Repairs-CapItems Data Input'!M25,"")</f>
        <v/>
      </c>
      <c r="J35" s="74" t="str">
        <f>IF(AND('PCA Repairs-CapItems Data Input'!$E25="C - Capital Item",TRIM('PCA Repairs-CapItems Data Input'!N25)&lt;&gt;""),'PCA Repairs-CapItems Data Input'!N25,"")</f>
        <v/>
      </c>
      <c r="K35" s="75" t="str">
        <f>IF(AND('PCA Repairs-CapItems Data Input'!$E25="C - Capital Item",TRIM('PCA Repairs-CapItems Data Input'!O25)&lt;&gt;""),'PCA Repairs-CapItems Data Input'!O25,"")</f>
        <v/>
      </c>
      <c r="L35" s="74" t="str">
        <f>IF(AND('PCA Repairs-CapItems Data Input'!$E25="C - Capital Item",TRIM('PCA Repairs-CapItems Data Input'!Q25)&lt;&gt;""),'PCA Repairs-CapItems Data Input'!Q25,"")</f>
        <v/>
      </c>
      <c r="M35" s="75" t="str">
        <f>IF(AND('PCA Repairs-CapItems Data Input'!$E25="C - Capital Item",TRIM('PCA Repairs-CapItems Data Input'!R25)&lt;&gt;""),'PCA Repairs-CapItems Data Input'!R25,"")</f>
        <v/>
      </c>
      <c r="N35" s="75" t="str">
        <f>IF(AND('PCA Repairs-CapItems Data Input'!$E25="C - Capital Item",TRIM('PCA Repairs-CapItems Data Input'!S25)&lt;&gt;""),'PCA Repairs-CapItems Data Input'!S25,"")</f>
        <v/>
      </c>
      <c r="O35" s="75" t="str">
        <f>IF(AND('PCA Repairs-CapItems Data Input'!$E25="C - Capital Item",TRIM('PCA Repairs-CapItems Data Input'!T25)&lt;&gt;""),'PCA Repairs-CapItems Data Input'!T25,"")</f>
        <v/>
      </c>
      <c r="P35" s="75" t="str">
        <f>IF(AND('PCA Repairs-CapItems Data Input'!$E25="C - Capital Item",TRIM('PCA Repairs-CapItems Data Input'!U25)&lt;&gt;""),'PCA Repairs-CapItems Data Input'!U25,"")</f>
        <v/>
      </c>
      <c r="Q35" s="75" t="str">
        <f>IF(AND('PCA Repairs-CapItems Data Input'!$E25="C - Capital Item",TRIM('PCA Repairs-CapItems Data Input'!V25)&lt;&gt;""),'PCA Repairs-CapItems Data Input'!V25,"")</f>
        <v/>
      </c>
      <c r="R35" s="75" t="str">
        <f>IF(AND('PCA Repairs-CapItems Data Input'!$E25="C - Capital Item",TRIM('PCA Repairs-CapItems Data Input'!W25)&lt;&gt;""),'PCA Repairs-CapItems Data Input'!W25,"")</f>
        <v/>
      </c>
      <c r="S35" s="75" t="str">
        <f>IF(AND('PCA Repairs-CapItems Data Input'!$E25="C - Capital Item",TRIM('PCA Repairs-CapItems Data Input'!X25)&lt;&gt;""),'PCA Repairs-CapItems Data Input'!X25,"")</f>
        <v/>
      </c>
      <c r="T35" s="75" t="str">
        <f>IF(AND('PCA Repairs-CapItems Data Input'!$E25="C - Capital Item",TRIM('PCA Repairs-CapItems Data Input'!Y25)&lt;&gt;""),'PCA Repairs-CapItems Data Input'!Y25,"")</f>
        <v/>
      </c>
      <c r="U35" s="75" t="str">
        <f>IF(AND('PCA Repairs-CapItems Data Input'!$E25="C - Capital Item",TRIM('PCA Repairs-CapItems Data Input'!Z25)&lt;&gt;""),'PCA Repairs-CapItems Data Input'!Z25,"")</f>
        <v/>
      </c>
      <c r="V35" s="75" t="str">
        <f>IF(AND('PCA Repairs-CapItems Data Input'!$E25="C - Capital Item",TRIM('PCA Repairs-CapItems Data Input'!AA25)&lt;&gt;""),'PCA Repairs-CapItems Data Input'!AA25,"")</f>
        <v/>
      </c>
      <c r="W35" s="75" t="str">
        <f>IF(AND('PCA Repairs-CapItems Data Input'!$E25="C - Capital Item",TRIM('PCA Repairs-CapItems Data Input'!AB25)&lt;&gt;""),'PCA Repairs-CapItems Data Input'!AB25,"")</f>
        <v/>
      </c>
      <c r="X35" s="75" t="str">
        <f>IF(AND('PCA Repairs-CapItems Data Input'!$E25="C - Capital Item",TRIM('PCA Repairs-CapItems Data Input'!AC25)&lt;&gt;""),'PCA Repairs-CapItems Data Input'!AC25,"")</f>
        <v/>
      </c>
      <c r="Y35" s="75" t="str">
        <f>IF(AND('PCA Repairs-CapItems Data Input'!$E25="C - Capital Item",TRIM('PCA Repairs-CapItems Data Input'!AD25)&lt;&gt;""),'PCA Repairs-CapItems Data Input'!AD25,"")</f>
        <v/>
      </c>
      <c r="Z35" s="75" t="str">
        <f>IF(AND('PCA Repairs-CapItems Data Input'!$E25="C - Capital Item",TRIM('PCA Repairs-CapItems Data Input'!AE25)&lt;&gt;""),'PCA Repairs-CapItems Data Input'!AE25,"")</f>
        <v/>
      </c>
      <c r="AA35" s="76" t="str">
        <f>IF(AND('PCA Repairs-CapItems Data Input'!$E25="C - Capital Item",TRIM('PCA Repairs-CapItems Data Input'!AF25)&lt;&gt;""),'PCA Repairs-CapItems Data Input'!AF25,"")</f>
        <v/>
      </c>
      <c r="AB35" s="74" t="str">
        <f>IF(AND('PCA Repairs-CapItems Data Input'!$E25="C - Capital Item",TRIM('PCA Repairs-CapItems Data Input'!P25)&lt;&gt;""),'PCA Repairs-CapItems Data Input'!P25,"")</f>
        <v/>
      </c>
      <c r="AC35" s="173" t="str">
        <f>IF(AND('PCA Repairs-CapItems Data Input'!$E25="I - Immediate Repair",TRIM('PCA Repairs-CapItems Data Input'!I25)&lt;&gt;""),'PCA Repairs-CapItems Data Input'!I25,"")</f>
        <v/>
      </c>
      <c r="AD35" s="74" t="str">
        <f>IF(AND('PCA Repairs-CapItems Data Input'!$E25="I - Immediate Repair",TRIM('PCA Repairs-CapItems Data Input'!J25)&lt;&gt;""),MID('PCA Repairs-CapItems Data Input'!J25,1,FIND(" - ",'PCA Repairs-CapItems Data Input'!J25,1)),"")</f>
        <v/>
      </c>
      <c r="AE35" s="168" t="str">
        <f>IF(AND('PCA Repairs-CapItems Data Input'!$E25="I - Immediate Repair",TRIM('PCA Repairs-CapItems Data Input'!K25)&lt;&gt;""),'PCA Repairs-CapItems Data Input'!K25,"")</f>
        <v/>
      </c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</row>
    <row r="36" spans="1:131" ht="15.75" thickBot="1" x14ac:dyDescent="0.3">
      <c r="A36" s="132"/>
      <c r="B36" s="73" t="str">
        <f>IF(TRIM('PCA Repairs-CapItems Data Input'!C26)="","",'PCA Repairs-CapItems Data Input'!C26)</f>
        <v/>
      </c>
      <c r="C36" s="74" t="str">
        <f>IF(TRIM('PCA Repairs-CapItems Data Input'!D26)="","",'PCA Repairs-CapItems Data Input'!D26)</f>
        <v/>
      </c>
      <c r="D36" s="74" t="str">
        <f>IF(TRIM('PCA Repairs-CapItems Data Input'!E26)="","",MID('PCA Repairs-CapItems Data Input'!E26,1,FIND(" - ",'PCA Repairs-CapItems Data Input'!E26,1)))</f>
        <v/>
      </c>
      <c r="E36" s="74" t="str">
        <f>IF(TRIM('PCA Repairs-CapItems Data Input'!F26)="","",MID('PCA Repairs-CapItems Data Input'!F26,1,FIND(" - ",'PCA Repairs-CapItems Data Input'!F26,1)))</f>
        <v/>
      </c>
      <c r="F36" s="74" t="str">
        <f>IF(AND('PCA Repairs-CapItems Data Input'!$E26="I - Immediate Repair",'PCA Repairs-CapItems Data Input'!G26&lt;&gt;""),'PCA Repairs-CapItems Data Input'!G26,"")</f>
        <v/>
      </c>
      <c r="G36" s="74" t="str">
        <f>IF(AND('PCA Repairs-CapItems Data Input'!$E26="I - Immediate Repair",'PCA Repairs-CapItems Data Input'!H26&lt;&gt;""),'PCA Repairs-CapItems Data Input'!H26,"")</f>
        <v/>
      </c>
      <c r="H36" s="75" t="str">
        <f>IF(AND('PCA Repairs-CapItems Data Input'!$E26="I - Immediate Repair",'PCA Repairs-CapItems Data Input'!L26&lt;&gt;""),'PCA Repairs-CapItems Data Input'!L26,"")</f>
        <v/>
      </c>
      <c r="I36" s="74" t="str">
        <f>IF(AND('PCA Repairs-CapItems Data Input'!$E26="C - Capital Item",TRIM('PCA Repairs-CapItems Data Input'!M26)&lt;&gt;""),'PCA Repairs-CapItems Data Input'!M26,"")</f>
        <v/>
      </c>
      <c r="J36" s="74" t="str">
        <f>IF(AND('PCA Repairs-CapItems Data Input'!$E26="C - Capital Item",TRIM('PCA Repairs-CapItems Data Input'!N26)&lt;&gt;""),'PCA Repairs-CapItems Data Input'!N26,"")</f>
        <v/>
      </c>
      <c r="K36" s="75" t="str">
        <f>IF(AND('PCA Repairs-CapItems Data Input'!$E26="C - Capital Item",TRIM('PCA Repairs-CapItems Data Input'!O26)&lt;&gt;""),'PCA Repairs-CapItems Data Input'!O26,"")</f>
        <v/>
      </c>
      <c r="L36" s="74" t="str">
        <f>IF(AND('PCA Repairs-CapItems Data Input'!$E26="C - Capital Item",TRIM('PCA Repairs-CapItems Data Input'!Q26)&lt;&gt;""),'PCA Repairs-CapItems Data Input'!Q26,"")</f>
        <v/>
      </c>
      <c r="M36" s="75" t="str">
        <f>IF(AND('PCA Repairs-CapItems Data Input'!$E26="C - Capital Item",TRIM('PCA Repairs-CapItems Data Input'!R26)&lt;&gt;""),'PCA Repairs-CapItems Data Input'!R26,"")</f>
        <v/>
      </c>
      <c r="N36" s="75" t="str">
        <f>IF(AND('PCA Repairs-CapItems Data Input'!$E26="C - Capital Item",TRIM('PCA Repairs-CapItems Data Input'!S26)&lt;&gt;""),'PCA Repairs-CapItems Data Input'!S26,"")</f>
        <v/>
      </c>
      <c r="O36" s="75" t="str">
        <f>IF(AND('PCA Repairs-CapItems Data Input'!$E26="C - Capital Item",TRIM('PCA Repairs-CapItems Data Input'!T26)&lt;&gt;""),'PCA Repairs-CapItems Data Input'!T26,"")</f>
        <v/>
      </c>
      <c r="P36" s="75" t="str">
        <f>IF(AND('PCA Repairs-CapItems Data Input'!$E26="C - Capital Item",TRIM('PCA Repairs-CapItems Data Input'!U26)&lt;&gt;""),'PCA Repairs-CapItems Data Input'!U26,"")</f>
        <v/>
      </c>
      <c r="Q36" s="75" t="str">
        <f>IF(AND('PCA Repairs-CapItems Data Input'!$E26="C - Capital Item",TRIM('PCA Repairs-CapItems Data Input'!V26)&lt;&gt;""),'PCA Repairs-CapItems Data Input'!V26,"")</f>
        <v/>
      </c>
      <c r="R36" s="75" t="str">
        <f>IF(AND('PCA Repairs-CapItems Data Input'!$E26="C - Capital Item",TRIM('PCA Repairs-CapItems Data Input'!W26)&lt;&gt;""),'PCA Repairs-CapItems Data Input'!W26,"")</f>
        <v/>
      </c>
      <c r="S36" s="75" t="str">
        <f>IF(AND('PCA Repairs-CapItems Data Input'!$E26="C - Capital Item",TRIM('PCA Repairs-CapItems Data Input'!X26)&lt;&gt;""),'PCA Repairs-CapItems Data Input'!X26,"")</f>
        <v/>
      </c>
      <c r="T36" s="75" t="str">
        <f>IF(AND('PCA Repairs-CapItems Data Input'!$E26="C - Capital Item",TRIM('PCA Repairs-CapItems Data Input'!Y26)&lt;&gt;""),'PCA Repairs-CapItems Data Input'!Y26,"")</f>
        <v/>
      </c>
      <c r="U36" s="75" t="str">
        <f>IF(AND('PCA Repairs-CapItems Data Input'!$E26="C - Capital Item",TRIM('PCA Repairs-CapItems Data Input'!Z26)&lt;&gt;""),'PCA Repairs-CapItems Data Input'!Z26,"")</f>
        <v/>
      </c>
      <c r="V36" s="75" t="str">
        <f>IF(AND('PCA Repairs-CapItems Data Input'!$E26="C - Capital Item",TRIM('PCA Repairs-CapItems Data Input'!AA26)&lt;&gt;""),'PCA Repairs-CapItems Data Input'!AA26,"")</f>
        <v/>
      </c>
      <c r="W36" s="75" t="str">
        <f>IF(AND('PCA Repairs-CapItems Data Input'!$E26="C - Capital Item",TRIM('PCA Repairs-CapItems Data Input'!AB26)&lt;&gt;""),'PCA Repairs-CapItems Data Input'!AB26,"")</f>
        <v/>
      </c>
      <c r="X36" s="75" t="str">
        <f>IF(AND('PCA Repairs-CapItems Data Input'!$E26="C - Capital Item",TRIM('PCA Repairs-CapItems Data Input'!AC26)&lt;&gt;""),'PCA Repairs-CapItems Data Input'!AC26,"")</f>
        <v/>
      </c>
      <c r="Y36" s="75" t="str">
        <f>IF(AND('PCA Repairs-CapItems Data Input'!$E26="C - Capital Item",TRIM('PCA Repairs-CapItems Data Input'!AD26)&lt;&gt;""),'PCA Repairs-CapItems Data Input'!AD26,"")</f>
        <v/>
      </c>
      <c r="Z36" s="75" t="str">
        <f>IF(AND('PCA Repairs-CapItems Data Input'!$E26="C - Capital Item",TRIM('PCA Repairs-CapItems Data Input'!AE26)&lt;&gt;""),'PCA Repairs-CapItems Data Input'!AE26,"")</f>
        <v/>
      </c>
      <c r="AA36" s="76" t="str">
        <f>IF(AND('PCA Repairs-CapItems Data Input'!$E26="C - Capital Item",TRIM('PCA Repairs-CapItems Data Input'!AF26)&lt;&gt;""),'PCA Repairs-CapItems Data Input'!AF26,"")</f>
        <v/>
      </c>
      <c r="AB36" s="74" t="str">
        <f>IF(AND('PCA Repairs-CapItems Data Input'!$E26="C - Capital Item",TRIM('PCA Repairs-CapItems Data Input'!P26)&lt;&gt;""),'PCA Repairs-CapItems Data Input'!P26,"")</f>
        <v/>
      </c>
      <c r="AC36" s="173" t="str">
        <f>IF(AND('PCA Repairs-CapItems Data Input'!$E26="I - Immediate Repair",TRIM('PCA Repairs-CapItems Data Input'!I26)&lt;&gt;""),'PCA Repairs-CapItems Data Input'!I26,"")</f>
        <v/>
      </c>
      <c r="AD36" s="74" t="str">
        <f>IF(AND('PCA Repairs-CapItems Data Input'!$E26="I - Immediate Repair",TRIM('PCA Repairs-CapItems Data Input'!J26)&lt;&gt;""),MID('PCA Repairs-CapItems Data Input'!J26,1,FIND(" - ",'PCA Repairs-CapItems Data Input'!J26,1)),"")</f>
        <v/>
      </c>
      <c r="AE36" s="168" t="str">
        <f>IF(AND('PCA Repairs-CapItems Data Input'!$E26="I - Immediate Repair",TRIM('PCA Repairs-CapItems Data Input'!K26)&lt;&gt;""),'PCA Repairs-CapItems Data Input'!K26,"")</f>
        <v/>
      </c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</row>
    <row r="37" spans="1:131" ht="15.75" thickBot="1" x14ac:dyDescent="0.3">
      <c r="A37" s="132"/>
      <c r="B37" s="73" t="str">
        <f>IF(TRIM('PCA Repairs-CapItems Data Input'!C27)="","",'PCA Repairs-CapItems Data Input'!C27)</f>
        <v/>
      </c>
      <c r="C37" s="74" t="str">
        <f>IF(TRIM('PCA Repairs-CapItems Data Input'!D27)="","",'PCA Repairs-CapItems Data Input'!D27)</f>
        <v/>
      </c>
      <c r="D37" s="74" t="str">
        <f>IF(TRIM('PCA Repairs-CapItems Data Input'!E27)="","",MID('PCA Repairs-CapItems Data Input'!E27,1,FIND(" - ",'PCA Repairs-CapItems Data Input'!E27,1)))</f>
        <v/>
      </c>
      <c r="E37" s="74" t="str">
        <f>IF(TRIM('PCA Repairs-CapItems Data Input'!F27)="","",MID('PCA Repairs-CapItems Data Input'!F27,1,FIND(" - ",'PCA Repairs-CapItems Data Input'!F27,1)))</f>
        <v/>
      </c>
      <c r="F37" s="74" t="str">
        <f>IF(AND('PCA Repairs-CapItems Data Input'!$E27="I - Immediate Repair",'PCA Repairs-CapItems Data Input'!G27&lt;&gt;""),'PCA Repairs-CapItems Data Input'!G27,"")</f>
        <v/>
      </c>
      <c r="G37" s="74" t="str">
        <f>IF(AND('PCA Repairs-CapItems Data Input'!$E27="I - Immediate Repair",'PCA Repairs-CapItems Data Input'!H27&lt;&gt;""),'PCA Repairs-CapItems Data Input'!H27,"")</f>
        <v/>
      </c>
      <c r="H37" s="75" t="str">
        <f>IF(AND('PCA Repairs-CapItems Data Input'!$E27="I - Immediate Repair",'PCA Repairs-CapItems Data Input'!L27&lt;&gt;""),'PCA Repairs-CapItems Data Input'!L27,"")</f>
        <v/>
      </c>
      <c r="I37" s="74" t="str">
        <f>IF(AND('PCA Repairs-CapItems Data Input'!$E27="C - Capital Item",TRIM('PCA Repairs-CapItems Data Input'!M27)&lt;&gt;""),'PCA Repairs-CapItems Data Input'!M27,"")</f>
        <v/>
      </c>
      <c r="J37" s="74" t="str">
        <f>IF(AND('PCA Repairs-CapItems Data Input'!$E27="C - Capital Item",TRIM('PCA Repairs-CapItems Data Input'!N27)&lt;&gt;""),'PCA Repairs-CapItems Data Input'!N27,"")</f>
        <v/>
      </c>
      <c r="K37" s="75" t="str">
        <f>IF(AND('PCA Repairs-CapItems Data Input'!$E27="C - Capital Item",TRIM('PCA Repairs-CapItems Data Input'!O27)&lt;&gt;""),'PCA Repairs-CapItems Data Input'!O27,"")</f>
        <v/>
      </c>
      <c r="L37" s="74" t="str">
        <f>IF(AND('PCA Repairs-CapItems Data Input'!$E27="C - Capital Item",TRIM('PCA Repairs-CapItems Data Input'!Q27)&lt;&gt;""),'PCA Repairs-CapItems Data Input'!Q27,"")</f>
        <v/>
      </c>
      <c r="M37" s="75" t="str">
        <f>IF(AND('PCA Repairs-CapItems Data Input'!$E27="C - Capital Item",TRIM('PCA Repairs-CapItems Data Input'!R27)&lt;&gt;""),'PCA Repairs-CapItems Data Input'!R27,"")</f>
        <v/>
      </c>
      <c r="N37" s="75" t="str">
        <f>IF(AND('PCA Repairs-CapItems Data Input'!$E27="C - Capital Item",TRIM('PCA Repairs-CapItems Data Input'!S27)&lt;&gt;""),'PCA Repairs-CapItems Data Input'!S27,"")</f>
        <v/>
      </c>
      <c r="O37" s="75" t="str">
        <f>IF(AND('PCA Repairs-CapItems Data Input'!$E27="C - Capital Item",TRIM('PCA Repairs-CapItems Data Input'!T27)&lt;&gt;""),'PCA Repairs-CapItems Data Input'!T27,"")</f>
        <v/>
      </c>
      <c r="P37" s="75" t="str">
        <f>IF(AND('PCA Repairs-CapItems Data Input'!$E27="C - Capital Item",TRIM('PCA Repairs-CapItems Data Input'!U27)&lt;&gt;""),'PCA Repairs-CapItems Data Input'!U27,"")</f>
        <v/>
      </c>
      <c r="Q37" s="75" t="str">
        <f>IF(AND('PCA Repairs-CapItems Data Input'!$E27="C - Capital Item",TRIM('PCA Repairs-CapItems Data Input'!V27)&lt;&gt;""),'PCA Repairs-CapItems Data Input'!V27,"")</f>
        <v/>
      </c>
      <c r="R37" s="75" t="str">
        <f>IF(AND('PCA Repairs-CapItems Data Input'!$E27="C - Capital Item",TRIM('PCA Repairs-CapItems Data Input'!W27)&lt;&gt;""),'PCA Repairs-CapItems Data Input'!W27,"")</f>
        <v/>
      </c>
      <c r="S37" s="75" t="str">
        <f>IF(AND('PCA Repairs-CapItems Data Input'!$E27="C - Capital Item",TRIM('PCA Repairs-CapItems Data Input'!X27)&lt;&gt;""),'PCA Repairs-CapItems Data Input'!X27,"")</f>
        <v/>
      </c>
      <c r="T37" s="75" t="str">
        <f>IF(AND('PCA Repairs-CapItems Data Input'!$E27="C - Capital Item",TRIM('PCA Repairs-CapItems Data Input'!Y27)&lt;&gt;""),'PCA Repairs-CapItems Data Input'!Y27,"")</f>
        <v/>
      </c>
      <c r="U37" s="75" t="str">
        <f>IF(AND('PCA Repairs-CapItems Data Input'!$E27="C - Capital Item",TRIM('PCA Repairs-CapItems Data Input'!Z27)&lt;&gt;""),'PCA Repairs-CapItems Data Input'!Z27,"")</f>
        <v/>
      </c>
      <c r="V37" s="75" t="str">
        <f>IF(AND('PCA Repairs-CapItems Data Input'!$E27="C - Capital Item",TRIM('PCA Repairs-CapItems Data Input'!AA27)&lt;&gt;""),'PCA Repairs-CapItems Data Input'!AA27,"")</f>
        <v/>
      </c>
      <c r="W37" s="75" t="str">
        <f>IF(AND('PCA Repairs-CapItems Data Input'!$E27="C - Capital Item",TRIM('PCA Repairs-CapItems Data Input'!AB27)&lt;&gt;""),'PCA Repairs-CapItems Data Input'!AB27,"")</f>
        <v/>
      </c>
      <c r="X37" s="75" t="str">
        <f>IF(AND('PCA Repairs-CapItems Data Input'!$E27="C - Capital Item",TRIM('PCA Repairs-CapItems Data Input'!AC27)&lt;&gt;""),'PCA Repairs-CapItems Data Input'!AC27,"")</f>
        <v/>
      </c>
      <c r="Y37" s="75" t="str">
        <f>IF(AND('PCA Repairs-CapItems Data Input'!$E27="C - Capital Item",TRIM('PCA Repairs-CapItems Data Input'!AD27)&lt;&gt;""),'PCA Repairs-CapItems Data Input'!AD27,"")</f>
        <v/>
      </c>
      <c r="Z37" s="75" t="str">
        <f>IF(AND('PCA Repairs-CapItems Data Input'!$E27="C - Capital Item",TRIM('PCA Repairs-CapItems Data Input'!AE27)&lt;&gt;""),'PCA Repairs-CapItems Data Input'!AE27,"")</f>
        <v/>
      </c>
      <c r="AA37" s="76" t="str">
        <f>IF(AND('PCA Repairs-CapItems Data Input'!$E27="C - Capital Item",TRIM('PCA Repairs-CapItems Data Input'!AF27)&lt;&gt;""),'PCA Repairs-CapItems Data Input'!AF27,"")</f>
        <v/>
      </c>
      <c r="AB37" s="74" t="str">
        <f>IF(AND('PCA Repairs-CapItems Data Input'!$E27="C - Capital Item",TRIM('PCA Repairs-CapItems Data Input'!P27)&lt;&gt;""),'PCA Repairs-CapItems Data Input'!P27,"")</f>
        <v/>
      </c>
      <c r="AC37" s="173" t="str">
        <f>IF(AND('PCA Repairs-CapItems Data Input'!$E27="I - Immediate Repair",TRIM('PCA Repairs-CapItems Data Input'!I27)&lt;&gt;""),'PCA Repairs-CapItems Data Input'!I27,"")</f>
        <v/>
      </c>
      <c r="AD37" s="74" t="str">
        <f>IF(AND('PCA Repairs-CapItems Data Input'!$E27="I - Immediate Repair",TRIM('PCA Repairs-CapItems Data Input'!J27)&lt;&gt;""),MID('PCA Repairs-CapItems Data Input'!J27,1,FIND(" - ",'PCA Repairs-CapItems Data Input'!J27,1)),"")</f>
        <v/>
      </c>
      <c r="AE37" s="168" t="str">
        <f>IF(AND('PCA Repairs-CapItems Data Input'!$E27="I - Immediate Repair",TRIM('PCA Repairs-CapItems Data Input'!K27)&lt;&gt;""),'PCA Repairs-CapItems Data Input'!K27,"")</f>
        <v/>
      </c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</row>
    <row r="38" spans="1:131" ht="15.75" thickBot="1" x14ac:dyDescent="0.3">
      <c r="A38" s="132"/>
      <c r="B38" s="73" t="str">
        <f>IF(TRIM('PCA Repairs-CapItems Data Input'!C28)="","",'PCA Repairs-CapItems Data Input'!C28)</f>
        <v/>
      </c>
      <c r="C38" s="74" t="str">
        <f>IF(TRIM('PCA Repairs-CapItems Data Input'!D28)="","",'PCA Repairs-CapItems Data Input'!D28)</f>
        <v/>
      </c>
      <c r="D38" s="74" t="str">
        <f>IF(TRIM('PCA Repairs-CapItems Data Input'!E28)="","",MID('PCA Repairs-CapItems Data Input'!E28,1,FIND(" - ",'PCA Repairs-CapItems Data Input'!E28,1)))</f>
        <v/>
      </c>
      <c r="E38" s="74" t="str">
        <f>IF(TRIM('PCA Repairs-CapItems Data Input'!F28)="","",MID('PCA Repairs-CapItems Data Input'!F28,1,FIND(" - ",'PCA Repairs-CapItems Data Input'!F28,1)))</f>
        <v/>
      </c>
      <c r="F38" s="74" t="str">
        <f>IF(AND('PCA Repairs-CapItems Data Input'!$E28="I - Immediate Repair",'PCA Repairs-CapItems Data Input'!G28&lt;&gt;""),'PCA Repairs-CapItems Data Input'!G28,"")</f>
        <v/>
      </c>
      <c r="G38" s="74" t="str">
        <f>IF(AND('PCA Repairs-CapItems Data Input'!$E28="I - Immediate Repair",'PCA Repairs-CapItems Data Input'!H28&lt;&gt;""),'PCA Repairs-CapItems Data Input'!H28,"")</f>
        <v/>
      </c>
      <c r="H38" s="75" t="str">
        <f>IF(AND('PCA Repairs-CapItems Data Input'!$E28="I - Immediate Repair",'PCA Repairs-CapItems Data Input'!L28&lt;&gt;""),'PCA Repairs-CapItems Data Input'!L28,"")</f>
        <v/>
      </c>
      <c r="I38" s="74" t="str">
        <f>IF(AND('PCA Repairs-CapItems Data Input'!$E28="C - Capital Item",TRIM('PCA Repairs-CapItems Data Input'!M28)&lt;&gt;""),'PCA Repairs-CapItems Data Input'!M28,"")</f>
        <v/>
      </c>
      <c r="J38" s="74" t="str">
        <f>IF(AND('PCA Repairs-CapItems Data Input'!$E28="C - Capital Item",TRIM('PCA Repairs-CapItems Data Input'!N28)&lt;&gt;""),'PCA Repairs-CapItems Data Input'!N28,"")</f>
        <v/>
      </c>
      <c r="K38" s="75" t="str">
        <f>IF(AND('PCA Repairs-CapItems Data Input'!$E28="C - Capital Item",TRIM('PCA Repairs-CapItems Data Input'!O28)&lt;&gt;""),'PCA Repairs-CapItems Data Input'!O28,"")</f>
        <v/>
      </c>
      <c r="L38" s="74" t="str">
        <f>IF(AND('PCA Repairs-CapItems Data Input'!$E28="C - Capital Item",TRIM('PCA Repairs-CapItems Data Input'!Q28)&lt;&gt;""),'PCA Repairs-CapItems Data Input'!Q28,"")</f>
        <v/>
      </c>
      <c r="M38" s="75" t="str">
        <f>IF(AND('PCA Repairs-CapItems Data Input'!$E28="C - Capital Item",TRIM('PCA Repairs-CapItems Data Input'!R28)&lt;&gt;""),'PCA Repairs-CapItems Data Input'!R28,"")</f>
        <v/>
      </c>
      <c r="N38" s="75" t="str">
        <f>IF(AND('PCA Repairs-CapItems Data Input'!$E28="C - Capital Item",TRIM('PCA Repairs-CapItems Data Input'!S28)&lt;&gt;""),'PCA Repairs-CapItems Data Input'!S28,"")</f>
        <v/>
      </c>
      <c r="O38" s="75" t="str">
        <f>IF(AND('PCA Repairs-CapItems Data Input'!$E28="C - Capital Item",TRIM('PCA Repairs-CapItems Data Input'!T28)&lt;&gt;""),'PCA Repairs-CapItems Data Input'!T28,"")</f>
        <v/>
      </c>
      <c r="P38" s="75" t="str">
        <f>IF(AND('PCA Repairs-CapItems Data Input'!$E28="C - Capital Item",TRIM('PCA Repairs-CapItems Data Input'!U28)&lt;&gt;""),'PCA Repairs-CapItems Data Input'!U28,"")</f>
        <v/>
      </c>
      <c r="Q38" s="75" t="str">
        <f>IF(AND('PCA Repairs-CapItems Data Input'!$E28="C - Capital Item",TRIM('PCA Repairs-CapItems Data Input'!V28)&lt;&gt;""),'PCA Repairs-CapItems Data Input'!V28,"")</f>
        <v/>
      </c>
      <c r="R38" s="75" t="str">
        <f>IF(AND('PCA Repairs-CapItems Data Input'!$E28="C - Capital Item",TRIM('PCA Repairs-CapItems Data Input'!W28)&lt;&gt;""),'PCA Repairs-CapItems Data Input'!W28,"")</f>
        <v/>
      </c>
      <c r="S38" s="75" t="str">
        <f>IF(AND('PCA Repairs-CapItems Data Input'!$E28="C - Capital Item",TRIM('PCA Repairs-CapItems Data Input'!X28)&lt;&gt;""),'PCA Repairs-CapItems Data Input'!X28,"")</f>
        <v/>
      </c>
      <c r="T38" s="75" t="str">
        <f>IF(AND('PCA Repairs-CapItems Data Input'!$E28="C - Capital Item",TRIM('PCA Repairs-CapItems Data Input'!Y28)&lt;&gt;""),'PCA Repairs-CapItems Data Input'!Y28,"")</f>
        <v/>
      </c>
      <c r="U38" s="75" t="str">
        <f>IF(AND('PCA Repairs-CapItems Data Input'!$E28="C - Capital Item",TRIM('PCA Repairs-CapItems Data Input'!Z28)&lt;&gt;""),'PCA Repairs-CapItems Data Input'!Z28,"")</f>
        <v/>
      </c>
      <c r="V38" s="75" t="str">
        <f>IF(AND('PCA Repairs-CapItems Data Input'!$E28="C - Capital Item",TRIM('PCA Repairs-CapItems Data Input'!AA28)&lt;&gt;""),'PCA Repairs-CapItems Data Input'!AA28,"")</f>
        <v/>
      </c>
      <c r="W38" s="75" t="str">
        <f>IF(AND('PCA Repairs-CapItems Data Input'!$E28="C - Capital Item",TRIM('PCA Repairs-CapItems Data Input'!AB28)&lt;&gt;""),'PCA Repairs-CapItems Data Input'!AB28,"")</f>
        <v/>
      </c>
      <c r="X38" s="75" t="str">
        <f>IF(AND('PCA Repairs-CapItems Data Input'!$E28="C - Capital Item",TRIM('PCA Repairs-CapItems Data Input'!AC28)&lt;&gt;""),'PCA Repairs-CapItems Data Input'!AC28,"")</f>
        <v/>
      </c>
      <c r="Y38" s="75" t="str">
        <f>IF(AND('PCA Repairs-CapItems Data Input'!$E28="C - Capital Item",TRIM('PCA Repairs-CapItems Data Input'!AD28)&lt;&gt;""),'PCA Repairs-CapItems Data Input'!AD28,"")</f>
        <v/>
      </c>
      <c r="Z38" s="75" t="str">
        <f>IF(AND('PCA Repairs-CapItems Data Input'!$E28="C - Capital Item",TRIM('PCA Repairs-CapItems Data Input'!AE28)&lt;&gt;""),'PCA Repairs-CapItems Data Input'!AE28,"")</f>
        <v/>
      </c>
      <c r="AA38" s="76" t="str">
        <f>IF(AND('PCA Repairs-CapItems Data Input'!$E28="C - Capital Item",TRIM('PCA Repairs-CapItems Data Input'!AF28)&lt;&gt;""),'PCA Repairs-CapItems Data Input'!AF28,"")</f>
        <v/>
      </c>
      <c r="AB38" s="74" t="str">
        <f>IF(AND('PCA Repairs-CapItems Data Input'!$E28="C - Capital Item",TRIM('PCA Repairs-CapItems Data Input'!P28)&lt;&gt;""),'PCA Repairs-CapItems Data Input'!P28,"")</f>
        <v/>
      </c>
      <c r="AC38" s="173" t="str">
        <f>IF(AND('PCA Repairs-CapItems Data Input'!$E28="I - Immediate Repair",TRIM('PCA Repairs-CapItems Data Input'!I28)&lt;&gt;""),'PCA Repairs-CapItems Data Input'!I28,"")</f>
        <v/>
      </c>
      <c r="AD38" s="74" t="str">
        <f>IF(AND('PCA Repairs-CapItems Data Input'!$E28="I - Immediate Repair",TRIM('PCA Repairs-CapItems Data Input'!J28)&lt;&gt;""),MID('PCA Repairs-CapItems Data Input'!J28,1,FIND(" - ",'PCA Repairs-CapItems Data Input'!J28,1)),"")</f>
        <v/>
      </c>
      <c r="AE38" s="168" t="str">
        <f>IF(AND('PCA Repairs-CapItems Data Input'!$E28="I - Immediate Repair",TRIM('PCA Repairs-CapItems Data Input'!K28)&lt;&gt;""),'PCA Repairs-CapItems Data Input'!K28,"")</f>
        <v/>
      </c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</row>
    <row r="39" spans="1:131" ht="15.75" thickBot="1" x14ac:dyDescent="0.3">
      <c r="A39" s="132"/>
      <c r="B39" s="73" t="str">
        <f>IF(TRIM('PCA Repairs-CapItems Data Input'!C29)="","",'PCA Repairs-CapItems Data Input'!C29)</f>
        <v/>
      </c>
      <c r="C39" s="74" t="str">
        <f>IF(TRIM('PCA Repairs-CapItems Data Input'!D29)="","",'PCA Repairs-CapItems Data Input'!D29)</f>
        <v/>
      </c>
      <c r="D39" s="74" t="str">
        <f>IF(TRIM('PCA Repairs-CapItems Data Input'!E29)="","",MID('PCA Repairs-CapItems Data Input'!E29,1,FIND(" - ",'PCA Repairs-CapItems Data Input'!E29,1)))</f>
        <v/>
      </c>
      <c r="E39" s="74" t="str">
        <f>IF(TRIM('PCA Repairs-CapItems Data Input'!F29)="","",MID('PCA Repairs-CapItems Data Input'!F29,1,FIND(" - ",'PCA Repairs-CapItems Data Input'!F29,1)))</f>
        <v/>
      </c>
      <c r="F39" s="74" t="str">
        <f>IF(AND('PCA Repairs-CapItems Data Input'!$E29="I - Immediate Repair",'PCA Repairs-CapItems Data Input'!G29&lt;&gt;""),'PCA Repairs-CapItems Data Input'!G29,"")</f>
        <v/>
      </c>
      <c r="G39" s="74" t="str">
        <f>IF(AND('PCA Repairs-CapItems Data Input'!$E29="I - Immediate Repair",'PCA Repairs-CapItems Data Input'!H29&lt;&gt;""),'PCA Repairs-CapItems Data Input'!H29,"")</f>
        <v/>
      </c>
      <c r="H39" s="75" t="str">
        <f>IF(AND('PCA Repairs-CapItems Data Input'!$E29="I - Immediate Repair",'PCA Repairs-CapItems Data Input'!L29&lt;&gt;""),'PCA Repairs-CapItems Data Input'!L29,"")</f>
        <v/>
      </c>
      <c r="I39" s="74" t="str">
        <f>IF(AND('PCA Repairs-CapItems Data Input'!$E29="C - Capital Item",TRIM('PCA Repairs-CapItems Data Input'!M29)&lt;&gt;""),'PCA Repairs-CapItems Data Input'!M29,"")</f>
        <v/>
      </c>
      <c r="J39" s="74" t="str">
        <f>IF(AND('PCA Repairs-CapItems Data Input'!$E29="C - Capital Item",TRIM('PCA Repairs-CapItems Data Input'!N29)&lt;&gt;""),'PCA Repairs-CapItems Data Input'!N29,"")</f>
        <v/>
      </c>
      <c r="K39" s="75" t="str">
        <f>IF(AND('PCA Repairs-CapItems Data Input'!$E29="C - Capital Item",TRIM('PCA Repairs-CapItems Data Input'!O29)&lt;&gt;""),'PCA Repairs-CapItems Data Input'!O29,"")</f>
        <v/>
      </c>
      <c r="L39" s="74" t="str">
        <f>IF(AND('PCA Repairs-CapItems Data Input'!$E29="C - Capital Item",TRIM('PCA Repairs-CapItems Data Input'!Q29)&lt;&gt;""),'PCA Repairs-CapItems Data Input'!Q29,"")</f>
        <v/>
      </c>
      <c r="M39" s="75" t="str">
        <f>IF(AND('PCA Repairs-CapItems Data Input'!$E29="C - Capital Item",TRIM('PCA Repairs-CapItems Data Input'!R29)&lt;&gt;""),'PCA Repairs-CapItems Data Input'!R29,"")</f>
        <v/>
      </c>
      <c r="N39" s="75" t="str">
        <f>IF(AND('PCA Repairs-CapItems Data Input'!$E29="C - Capital Item",TRIM('PCA Repairs-CapItems Data Input'!S29)&lt;&gt;""),'PCA Repairs-CapItems Data Input'!S29,"")</f>
        <v/>
      </c>
      <c r="O39" s="75" t="str">
        <f>IF(AND('PCA Repairs-CapItems Data Input'!$E29="C - Capital Item",TRIM('PCA Repairs-CapItems Data Input'!T29)&lt;&gt;""),'PCA Repairs-CapItems Data Input'!T29,"")</f>
        <v/>
      </c>
      <c r="P39" s="75" t="str">
        <f>IF(AND('PCA Repairs-CapItems Data Input'!$E29="C - Capital Item",TRIM('PCA Repairs-CapItems Data Input'!U29)&lt;&gt;""),'PCA Repairs-CapItems Data Input'!U29,"")</f>
        <v/>
      </c>
      <c r="Q39" s="75" t="str">
        <f>IF(AND('PCA Repairs-CapItems Data Input'!$E29="C - Capital Item",TRIM('PCA Repairs-CapItems Data Input'!V29)&lt;&gt;""),'PCA Repairs-CapItems Data Input'!V29,"")</f>
        <v/>
      </c>
      <c r="R39" s="75" t="str">
        <f>IF(AND('PCA Repairs-CapItems Data Input'!$E29="C - Capital Item",TRIM('PCA Repairs-CapItems Data Input'!W29)&lt;&gt;""),'PCA Repairs-CapItems Data Input'!W29,"")</f>
        <v/>
      </c>
      <c r="S39" s="75" t="str">
        <f>IF(AND('PCA Repairs-CapItems Data Input'!$E29="C - Capital Item",TRIM('PCA Repairs-CapItems Data Input'!X29)&lt;&gt;""),'PCA Repairs-CapItems Data Input'!X29,"")</f>
        <v/>
      </c>
      <c r="T39" s="75" t="str">
        <f>IF(AND('PCA Repairs-CapItems Data Input'!$E29="C - Capital Item",TRIM('PCA Repairs-CapItems Data Input'!Y29)&lt;&gt;""),'PCA Repairs-CapItems Data Input'!Y29,"")</f>
        <v/>
      </c>
      <c r="U39" s="75" t="str">
        <f>IF(AND('PCA Repairs-CapItems Data Input'!$E29="C - Capital Item",TRIM('PCA Repairs-CapItems Data Input'!Z29)&lt;&gt;""),'PCA Repairs-CapItems Data Input'!Z29,"")</f>
        <v/>
      </c>
      <c r="V39" s="75" t="str">
        <f>IF(AND('PCA Repairs-CapItems Data Input'!$E29="C - Capital Item",TRIM('PCA Repairs-CapItems Data Input'!AA29)&lt;&gt;""),'PCA Repairs-CapItems Data Input'!AA29,"")</f>
        <v/>
      </c>
      <c r="W39" s="75" t="str">
        <f>IF(AND('PCA Repairs-CapItems Data Input'!$E29="C - Capital Item",TRIM('PCA Repairs-CapItems Data Input'!AB29)&lt;&gt;""),'PCA Repairs-CapItems Data Input'!AB29,"")</f>
        <v/>
      </c>
      <c r="X39" s="75" t="str">
        <f>IF(AND('PCA Repairs-CapItems Data Input'!$E29="C - Capital Item",TRIM('PCA Repairs-CapItems Data Input'!AC29)&lt;&gt;""),'PCA Repairs-CapItems Data Input'!AC29,"")</f>
        <v/>
      </c>
      <c r="Y39" s="75" t="str">
        <f>IF(AND('PCA Repairs-CapItems Data Input'!$E29="C - Capital Item",TRIM('PCA Repairs-CapItems Data Input'!AD29)&lt;&gt;""),'PCA Repairs-CapItems Data Input'!AD29,"")</f>
        <v/>
      </c>
      <c r="Z39" s="75" t="str">
        <f>IF(AND('PCA Repairs-CapItems Data Input'!$E29="C - Capital Item",TRIM('PCA Repairs-CapItems Data Input'!AE29)&lt;&gt;""),'PCA Repairs-CapItems Data Input'!AE29,"")</f>
        <v/>
      </c>
      <c r="AA39" s="76" t="str">
        <f>IF(AND('PCA Repairs-CapItems Data Input'!$E29="C - Capital Item",TRIM('PCA Repairs-CapItems Data Input'!AF29)&lt;&gt;""),'PCA Repairs-CapItems Data Input'!AF29,"")</f>
        <v/>
      </c>
      <c r="AB39" s="74" t="str">
        <f>IF(AND('PCA Repairs-CapItems Data Input'!$E29="C - Capital Item",TRIM('PCA Repairs-CapItems Data Input'!P29)&lt;&gt;""),'PCA Repairs-CapItems Data Input'!P29,"")</f>
        <v/>
      </c>
      <c r="AC39" s="173" t="str">
        <f>IF(AND('PCA Repairs-CapItems Data Input'!$E29="I - Immediate Repair",TRIM('PCA Repairs-CapItems Data Input'!I29)&lt;&gt;""),'PCA Repairs-CapItems Data Input'!I29,"")</f>
        <v/>
      </c>
      <c r="AD39" s="74" t="str">
        <f>IF(AND('PCA Repairs-CapItems Data Input'!$E29="I - Immediate Repair",TRIM('PCA Repairs-CapItems Data Input'!J29)&lt;&gt;""),MID('PCA Repairs-CapItems Data Input'!J29,1,FIND(" - ",'PCA Repairs-CapItems Data Input'!J29,1)),"")</f>
        <v/>
      </c>
      <c r="AE39" s="168" t="str">
        <f>IF(AND('PCA Repairs-CapItems Data Input'!$E29="I - Immediate Repair",TRIM('PCA Repairs-CapItems Data Input'!K29)&lt;&gt;""),'PCA Repairs-CapItems Data Input'!K29,"")</f>
        <v/>
      </c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</row>
    <row r="40" spans="1:131" ht="15.75" thickBot="1" x14ac:dyDescent="0.3">
      <c r="A40" s="132"/>
      <c r="B40" s="73" t="str">
        <f>IF(TRIM('PCA Repairs-CapItems Data Input'!C30)="","",'PCA Repairs-CapItems Data Input'!C30)</f>
        <v/>
      </c>
      <c r="C40" s="74" t="str">
        <f>IF(TRIM('PCA Repairs-CapItems Data Input'!D30)="","",'PCA Repairs-CapItems Data Input'!D30)</f>
        <v/>
      </c>
      <c r="D40" s="74" t="str">
        <f>IF(TRIM('PCA Repairs-CapItems Data Input'!E30)="","",MID('PCA Repairs-CapItems Data Input'!E30,1,FIND(" - ",'PCA Repairs-CapItems Data Input'!E30,1)))</f>
        <v/>
      </c>
      <c r="E40" s="74" t="str">
        <f>IF(TRIM('PCA Repairs-CapItems Data Input'!F30)="","",MID('PCA Repairs-CapItems Data Input'!F30,1,FIND(" - ",'PCA Repairs-CapItems Data Input'!F30,1)))</f>
        <v/>
      </c>
      <c r="F40" s="74" t="str">
        <f>IF(AND('PCA Repairs-CapItems Data Input'!$E30="I - Immediate Repair",'PCA Repairs-CapItems Data Input'!G30&lt;&gt;""),'PCA Repairs-CapItems Data Input'!G30,"")</f>
        <v/>
      </c>
      <c r="G40" s="74" t="str">
        <f>IF(AND('PCA Repairs-CapItems Data Input'!$E30="I - Immediate Repair",'PCA Repairs-CapItems Data Input'!H30&lt;&gt;""),'PCA Repairs-CapItems Data Input'!H30,"")</f>
        <v/>
      </c>
      <c r="H40" s="75" t="str">
        <f>IF(AND('PCA Repairs-CapItems Data Input'!$E30="I - Immediate Repair",'PCA Repairs-CapItems Data Input'!L30&lt;&gt;""),'PCA Repairs-CapItems Data Input'!L30,"")</f>
        <v/>
      </c>
      <c r="I40" s="74" t="str">
        <f>IF(AND('PCA Repairs-CapItems Data Input'!$E30="C - Capital Item",TRIM('PCA Repairs-CapItems Data Input'!M30)&lt;&gt;""),'PCA Repairs-CapItems Data Input'!M30,"")</f>
        <v/>
      </c>
      <c r="J40" s="74" t="str">
        <f>IF(AND('PCA Repairs-CapItems Data Input'!$E30="C - Capital Item",TRIM('PCA Repairs-CapItems Data Input'!N30)&lt;&gt;""),'PCA Repairs-CapItems Data Input'!N30,"")</f>
        <v/>
      </c>
      <c r="K40" s="75" t="str">
        <f>IF(AND('PCA Repairs-CapItems Data Input'!$E30="C - Capital Item",TRIM('PCA Repairs-CapItems Data Input'!O30)&lt;&gt;""),'PCA Repairs-CapItems Data Input'!O30,"")</f>
        <v/>
      </c>
      <c r="L40" s="74" t="str">
        <f>IF(AND('PCA Repairs-CapItems Data Input'!$E30="C - Capital Item",TRIM('PCA Repairs-CapItems Data Input'!Q30)&lt;&gt;""),'PCA Repairs-CapItems Data Input'!Q30,"")</f>
        <v/>
      </c>
      <c r="M40" s="75" t="str">
        <f>IF(AND('PCA Repairs-CapItems Data Input'!$E30="C - Capital Item",TRIM('PCA Repairs-CapItems Data Input'!R30)&lt;&gt;""),'PCA Repairs-CapItems Data Input'!R30,"")</f>
        <v/>
      </c>
      <c r="N40" s="75" t="str">
        <f>IF(AND('PCA Repairs-CapItems Data Input'!$E30="C - Capital Item",TRIM('PCA Repairs-CapItems Data Input'!S30)&lt;&gt;""),'PCA Repairs-CapItems Data Input'!S30,"")</f>
        <v/>
      </c>
      <c r="O40" s="75" t="str">
        <f>IF(AND('PCA Repairs-CapItems Data Input'!$E30="C - Capital Item",TRIM('PCA Repairs-CapItems Data Input'!T30)&lt;&gt;""),'PCA Repairs-CapItems Data Input'!T30,"")</f>
        <v/>
      </c>
      <c r="P40" s="75" t="str">
        <f>IF(AND('PCA Repairs-CapItems Data Input'!$E30="C - Capital Item",TRIM('PCA Repairs-CapItems Data Input'!U30)&lt;&gt;""),'PCA Repairs-CapItems Data Input'!U30,"")</f>
        <v/>
      </c>
      <c r="Q40" s="75" t="str">
        <f>IF(AND('PCA Repairs-CapItems Data Input'!$E30="C - Capital Item",TRIM('PCA Repairs-CapItems Data Input'!V30)&lt;&gt;""),'PCA Repairs-CapItems Data Input'!V30,"")</f>
        <v/>
      </c>
      <c r="R40" s="75" t="str">
        <f>IF(AND('PCA Repairs-CapItems Data Input'!$E30="C - Capital Item",TRIM('PCA Repairs-CapItems Data Input'!W30)&lt;&gt;""),'PCA Repairs-CapItems Data Input'!W30,"")</f>
        <v/>
      </c>
      <c r="S40" s="75" t="str">
        <f>IF(AND('PCA Repairs-CapItems Data Input'!$E30="C - Capital Item",TRIM('PCA Repairs-CapItems Data Input'!X30)&lt;&gt;""),'PCA Repairs-CapItems Data Input'!X30,"")</f>
        <v/>
      </c>
      <c r="T40" s="75" t="str">
        <f>IF(AND('PCA Repairs-CapItems Data Input'!$E30="C - Capital Item",TRIM('PCA Repairs-CapItems Data Input'!Y30)&lt;&gt;""),'PCA Repairs-CapItems Data Input'!Y30,"")</f>
        <v/>
      </c>
      <c r="U40" s="75" t="str">
        <f>IF(AND('PCA Repairs-CapItems Data Input'!$E30="C - Capital Item",TRIM('PCA Repairs-CapItems Data Input'!Z30)&lt;&gt;""),'PCA Repairs-CapItems Data Input'!Z30,"")</f>
        <v/>
      </c>
      <c r="V40" s="75" t="str">
        <f>IF(AND('PCA Repairs-CapItems Data Input'!$E30="C - Capital Item",TRIM('PCA Repairs-CapItems Data Input'!AA30)&lt;&gt;""),'PCA Repairs-CapItems Data Input'!AA30,"")</f>
        <v/>
      </c>
      <c r="W40" s="75" t="str">
        <f>IF(AND('PCA Repairs-CapItems Data Input'!$E30="C - Capital Item",TRIM('PCA Repairs-CapItems Data Input'!AB30)&lt;&gt;""),'PCA Repairs-CapItems Data Input'!AB30,"")</f>
        <v/>
      </c>
      <c r="X40" s="75" t="str">
        <f>IF(AND('PCA Repairs-CapItems Data Input'!$E30="C - Capital Item",TRIM('PCA Repairs-CapItems Data Input'!AC30)&lt;&gt;""),'PCA Repairs-CapItems Data Input'!AC30,"")</f>
        <v/>
      </c>
      <c r="Y40" s="75" t="str">
        <f>IF(AND('PCA Repairs-CapItems Data Input'!$E30="C - Capital Item",TRIM('PCA Repairs-CapItems Data Input'!AD30)&lt;&gt;""),'PCA Repairs-CapItems Data Input'!AD30,"")</f>
        <v/>
      </c>
      <c r="Z40" s="75" t="str">
        <f>IF(AND('PCA Repairs-CapItems Data Input'!$E30="C - Capital Item",TRIM('PCA Repairs-CapItems Data Input'!AE30)&lt;&gt;""),'PCA Repairs-CapItems Data Input'!AE30,"")</f>
        <v/>
      </c>
      <c r="AA40" s="76" t="str">
        <f>IF(AND('PCA Repairs-CapItems Data Input'!$E30="C - Capital Item",TRIM('PCA Repairs-CapItems Data Input'!AF30)&lt;&gt;""),'PCA Repairs-CapItems Data Input'!AF30,"")</f>
        <v/>
      </c>
      <c r="AB40" s="74" t="str">
        <f>IF(AND('PCA Repairs-CapItems Data Input'!$E30="C - Capital Item",TRIM('PCA Repairs-CapItems Data Input'!P30)&lt;&gt;""),'PCA Repairs-CapItems Data Input'!P30,"")</f>
        <v/>
      </c>
      <c r="AC40" s="173" t="str">
        <f>IF(AND('PCA Repairs-CapItems Data Input'!$E30="I - Immediate Repair",TRIM('PCA Repairs-CapItems Data Input'!I30)&lt;&gt;""),'PCA Repairs-CapItems Data Input'!I30,"")</f>
        <v/>
      </c>
      <c r="AD40" s="74" t="str">
        <f>IF(AND('PCA Repairs-CapItems Data Input'!$E30="I - Immediate Repair",TRIM('PCA Repairs-CapItems Data Input'!J30)&lt;&gt;""),MID('PCA Repairs-CapItems Data Input'!J30,1,FIND(" - ",'PCA Repairs-CapItems Data Input'!J30,1)),"")</f>
        <v/>
      </c>
      <c r="AE40" s="168" t="str">
        <f>IF(AND('PCA Repairs-CapItems Data Input'!$E30="I - Immediate Repair",TRIM('PCA Repairs-CapItems Data Input'!K30)&lt;&gt;""),'PCA Repairs-CapItems Data Input'!K30,"")</f>
        <v/>
      </c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</row>
    <row r="41" spans="1:131" ht="15.75" thickBot="1" x14ac:dyDescent="0.3">
      <c r="A41" s="132"/>
      <c r="B41" s="73" t="str">
        <f>IF(TRIM('PCA Repairs-CapItems Data Input'!C31)="","",'PCA Repairs-CapItems Data Input'!C31)</f>
        <v/>
      </c>
      <c r="C41" s="74" t="str">
        <f>IF(TRIM('PCA Repairs-CapItems Data Input'!D31)="","",'PCA Repairs-CapItems Data Input'!D31)</f>
        <v/>
      </c>
      <c r="D41" s="74" t="str">
        <f>IF(TRIM('PCA Repairs-CapItems Data Input'!E31)="","",MID('PCA Repairs-CapItems Data Input'!E31,1,FIND(" - ",'PCA Repairs-CapItems Data Input'!E31,1)))</f>
        <v/>
      </c>
      <c r="E41" s="74" t="str">
        <f>IF(TRIM('PCA Repairs-CapItems Data Input'!F31)="","",MID('PCA Repairs-CapItems Data Input'!F31,1,FIND(" - ",'PCA Repairs-CapItems Data Input'!F31,1)))</f>
        <v/>
      </c>
      <c r="F41" s="74" t="str">
        <f>IF(AND('PCA Repairs-CapItems Data Input'!$E31="I - Immediate Repair",'PCA Repairs-CapItems Data Input'!G31&lt;&gt;""),'PCA Repairs-CapItems Data Input'!G31,"")</f>
        <v/>
      </c>
      <c r="G41" s="74" t="str">
        <f>IF(AND('PCA Repairs-CapItems Data Input'!$E31="I - Immediate Repair",'PCA Repairs-CapItems Data Input'!H31&lt;&gt;""),'PCA Repairs-CapItems Data Input'!H31,"")</f>
        <v/>
      </c>
      <c r="H41" s="75" t="str">
        <f>IF(AND('PCA Repairs-CapItems Data Input'!$E31="I - Immediate Repair",'PCA Repairs-CapItems Data Input'!L31&lt;&gt;""),'PCA Repairs-CapItems Data Input'!L31,"")</f>
        <v/>
      </c>
      <c r="I41" s="74" t="str">
        <f>IF(AND('PCA Repairs-CapItems Data Input'!$E31="C - Capital Item",TRIM('PCA Repairs-CapItems Data Input'!M31)&lt;&gt;""),'PCA Repairs-CapItems Data Input'!M31,"")</f>
        <v/>
      </c>
      <c r="J41" s="74" t="str">
        <f>IF(AND('PCA Repairs-CapItems Data Input'!$E31="C - Capital Item",TRIM('PCA Repairs-CapItems Data Input'!N31)&lt;&gt;""),'PCA Repairs-CapItems Data Input'!N31,"")</f>
        <v/>
      </c>
      <c r="K41" s="75" t="str">
        <f>IF(AND('PCA Repairs-CapItems Data Input'!$E31="C - Capital Item",TRIM('PCA Repairs-CapItems Data Input'!O31)&lt;&gt;""),'PCA Repairs-CapItems Data Input'!O31,"")</f>
        <v/>
      </c>
      <c r="L41" s="74" t="str">
        <f>IF(AND('PCA Repairs-CapItems Data Input'!$E31="C - Capital Item",TRIM('PCA Repairs-CapItems Data Input'!Q31)&lt;&gt;""),'PCA Repairs-CapItems Data Input'!Q31,"")</f>
        <v/>
      </c>
      <c r="M41" s="75" t="str">
        <f>IF(AND('PCA Repairs-CapItems Data Input'!$E31="C - Capital Item",TRIM('PCA Repairs-CapItems Data Input'!R31)&lt;&gt;""),'PCA Repairs-CapItems Data Input'!R31,"")</f>
        <v/>
      </c>
      <c r="N41" s="75" t="str">
        <f>IF(AND('PCA Repairs-CapItems Data Input'!$E31="C - Capital Item",TRIM('PCA Repairs-CapItems Data Input'!S31)&lt;&gt;""),'PCA Repairs-CapItems Data Input'!S31,"")</f>
        <v/>
      </c>
      <c r="O41" s="75" t="str">
        <f>IF(AND('PCA Repairs-CapItems Data Input'!$E31="C - Capital Item",TRIM('PCA Repairs-CapItems Data Input'!T31)&lt;&gt;""),'PCA Repairs-CapItems Data Input'!T31,"")</f>
        <v/>
      </c>
      <c r="P41" s="75" t="str">
        <f>IF(AND('PCA Repairs-CapItems Data Input'!$E31="C - Capital Item",TRIM('PCA Repairs-CapItems Data Input'!U31)&lt;&gt;""),'PCA Repairs-CapItems Data Input'!U31,"")</f>
        <v/>
      </c>
      <c r="Q41" s="75" t="str">
        <f>IF(AND('PCA Repairs-CapItems Data Input'!$E31="C - Capital Item",TRIM('PCA Repairs-CapItems Data Input'!V31)&lt;&gt;""),'PCA Repairs-CapItems Data Input'!V31,"")</f>
        <v/>
      </c>
      <c r="R41" s="75" t="str">
        <f>IF(AND('PCA Repairs-CapItems Data Input'!$E31="C - Capital Item",TRIM('PCA Repairs-CapItems Data Input'!W31)&lt;&gt;""),'PCA Repairs-CapItems Data Input'!W31,"")</f>
        <v/>
      </c>
      <c r="S41" s="75" t="str">
        <f>IF(AND('PCA Repairs-CapItems Data Input'!$E31="C - Capital Item",TRIM('PCA Repairs-CapItems Data Input'!X31)&lt;&gt;""),'PCA Repairs-CapItems Data Input'!X31,"")</f>
        <v/>
      </c>
      <c r="T41" s="75" t="str">
        <f>IF(AND('PCA Repairs-CapItems Data Input'!$E31="C - Capital Item",TRIM('PCA Repairs-CapItems Data Input'!Y31)&lt;&gt;""),'PCA Repairs-CapItems Data Input'!Y31,"")</f>
        <v/>
      </c>
      <c r="U41" s="75" t="str">
        <f>IF(AND('PCA Repairs-CapItems Data Input'!$E31="C - Capital Item",TRIM('PCA Repairs-CapItems Data Input'!Z31)&lt;&gt;""),'PCA Repairs-CapItems Data Input'!Z31,"")</f>
        <v/>
      </c>
      <c r="V41" s="75" t="str">
        <f>IF(AND('PCA Repairs-CapItems Data Input'!$E31="C - Capital Item",TRIM('PCA Repairs-CapItems Data Input'!AA31)&lt;&gt;""),'PCA Repairs-CapItems Data Input'!AA31,"")</f>
        <v/>
      </c>
      <c r="W41" s="75" t="str">
        <f>IF(AND('PCA Repairs-CapItems Data Input'!$E31="C - Capital Item",TRIM('PCA Repairs-CapItems Data Input'!AB31)&lt;&gt;""),'PCA Repairs-CapItems Data Input'!AB31,"")</f>
        <v/>
      </c>
      <c r="X41" s="75" t="str">
        <f>IF(AND('PCA Repairs-CapItems Data Input'!$E31="C - Capital Item",TRIM('PCA Repairs-CapItems Data Input'!AC31)&lt;&gt;""),'PCA Repairs-CapItems Data Input'!AC31,"")</f>
        <v/>
      </c>
      <c r="Y41" s="75" t="str">
        <f>IF(AND('PCA Repairs-CapItems Data Input'!$E31="C - Capital Item",TRIM('PCA Repairs-CapItems Data Input'!AD31)&lt;&gt;""),'PCA Repairs-CapItems Data Input'!AD31,"")</f>
        <v/>
      </c>
      <c r="Z41" s="75" t="str">
        <f>IF(AND('PCA Repairs-CapItems Data Input'!$E31="C - Capital Item",TRIM('PCA Repairs-CapItems Data Input'!AE31)&lt;&gt;""),'PCA Repairs-CapItems Data Input'!AE31,"")</f>
        <v/>
      </c>
      <c r="AA41" s="76" t="str">
        <f>IF(AND('PCA Repairs-CapItems Data Input'!$E31="C - Capital Item",TRIM('PCA Repairs-CapItems Data Input'!AF31)&lt;&gt;""),'PCA Repairs-CapItems Data Input'!AF31,"")</f>
        <v/>
      </c>
      <c r="AB41" s="74" t="str">
        <f>IF(AND('PCA Repairs-CapItems Data Input'!$E31="C - Capital Item",TRIM('PCA Repairs-CapItems Data Input'!P31)&lt;&gt;""),'PCA Repairs-CapItems Data Input'!P31,"")</f>
        <v/>
      </c>
      <c r="AC41" s="173" t="str">
        <f>IF(AND('PCA Repairs-CapItems Data Input'!$E31="I - Immediate Repair",TRIM('PCA Repairs-CapItems Data Input'!I31)&lt;&gt;""),'PCA Repairs-CapItems Data Input'!I31,"")</f>
        <v/>
      </c>
      <c r="AD41" s="74" t="str">
        <f>IF(AND('PCA Repairs-CapItems Data Input'!$E31="I - Immediate Repair",TRIM('PCA Repairs-CapItems Data Input'!J31)&lt;&gt;""),MID('PCA Repairs-CapItems Data Input'!J31,1,FIND(" - ",'PCA Repairs-CapItems Data Input'!J31,1)),"")</f>
        <v/>
      </c>
      <c r="AE41" s="168" t="str">
        <f>IF(AND('PCA Repairs-CapItems Data Input'!$E31="I - Immediate Repair",TRIM('PCA Repairs-CapItems Data Input'!K31)&lt;&gt;""),'PCA Repairs-CapItems Data Input'!K31,"")</f>
        <v/>
      </c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</row>
    <row r="42" spans="1:131" ht="15.75" thickBot="1" x14ac:dyDescent="0.3">
      <c r="A42" s="132"/>
      <c r="B42" s="73" t="str">
        <f>IF(TRIM('PCA Repairs-CapItems Data Input'!C32)="","",'PCA Repairs-CapItems Data Input'!C32)</f>
        <v/>
      </c>
      <c r="C42" s="74" t="str">
        <f>IF(TRIM('PCA Repairs-CapItems Data Input'!D32)="","",'PCA Repairs-CapItems Data Input'!D32)</f>
        <v/>
      </c>
      <c r="D42" s="74" t="str">
        <f>IF(TRIM('PCA Repairs-CapItems Data Input'!E32)="","",MID('PCA Repairs-CapItems Data Input'!E32,1,FIND(" - ",'PCA Repairs-CapItems Data Input'!E32,1)))</f>
        <v/>
      </c>
      <c r="E42" s="74" t="str">
        <f>IF(TRIM('PCA Repairs-CapItems Data Input'!F32)="","",MID('PCA Repairs-CapItems Data Input'!F32,1,FIND(" - ",'PCA Repairs-CapItems Data Input'!F32,1)))</f>
        <v/>
      </c>
      <c r="F42" s="74" t="str">
        <f>IF(AND('PCA Repairs-CapItems Data Input'!$E32="I - Immediate Repair",'PCA Repairs-CapItems Data Input'!G32&lt;&gt;""),'PCA Repairs-CapItems Data Input'!G32,"")</f>
        <v/>
      </c>
      <c r="G42" s="74" t="str">
        <f>IF(AND('PCA Repairs-CapItems Data Input'!$E32="I - Immediate Repair",'PCA Repairs-CapItems Data Input'!H32&lt;&gt;""),'PCA Repairs-CapItems Data Input'!H32,"")</f>
        <v/>
      </c>
      <c r="H42" s="75" t="str">
        <f>IF(AND('PCA Repairs-CapItems Data Input'!$E32="I - Immediate Repair",'PCA Repairs-CapItems Data Input'!L32&lt;&gt;""),'PCA Repairs-CapItems Data Input'!L32,"")</f>
        <v/>
      </c>
      <c r="I42" s="74" t="str">
        <f>IF(AND('PCA Repairs-CapItems Data Input'!$E32="C - Capital Item",TRIM('PCA Repairs-CapItems Data Input'!M32)&lt;&gt;""),'PCA Repairs-CapItems Data Input'!M32,"")</f>
        <v/>
      </c>
      <c r="J42" s="74" t="str">
        <f>IF(AND('PCA Repairs-CapItems Data Input'!$E32="C - Capital Item",TRIM('PCA Repairs-CapItems Data Input'!N32)&lt;&gt;""),'PCA Repairs-CapItems Data Input'!N32,"")</f>
        <v/>
      </c>
      <c r="K42" s="75" t="str">
        <f>IF(AND('PCA Repairs-CapItems Data Input'!$E32="C - Capital Item",TRIM('PCA Repairs-CapItems Data Input'!O32)&lt;&gt;""),'PCA Repairs-CapItems Data Input'!O32,"")</f>
        <v/>
      </c>
      <c r="L42" s="74" t="str">
        <f>IF(AND('PCA Repairs-CapItems Data Input'!$E32="C - Capital Item",TRIM('PCA Repairs-CapItems Data Input'!Q32)&lt;&gt;""),'PCA Repairs-CapItems Data Input'!Q32,"")</f>
        <v/>
      </c>
      <c r="M42" s="75" t="str">
        <f>IF(AND('PCA Repairs-CapItems Data Input'!$E32="C - Capital Item",TRIM('PCA Repairs-CapItems Data Input'!R32)&lt;&gt;""),'PCA Repairs-CapItems Data Input'!R32,"")</f>
        <v/>
      </c>
      <c r="N42" s="75" t="str">
        <f>IF(AND('PCA Repairs-CapItems Data Input'!$E32="C - Capital Item",TRIM('PCA Repairs-CapItems Data Input'!S32)&lt;&gt;""),'PCA Repairs-CapItems Data Input'!S32,"")</f>
        <v/>
      </c>
      <c r="O42" s="75" t="str">
        <f>IF(AND('PCA Repairs-CapItems Data Input'!$E32="C - Capital Item",TRIM('PCA Repairs-CapItems Data Input'!T32)&lt;&gt;""),'PCA Repairs-CapItems Data Input'!T32,"")</f>
        <v/>
      </c>
      <c r="P42" s="75" t="str">
        <f>IF(AND('PCA Repairs-CapItems Data Input'!$E32="C - Capital Item",TRIM('PCA Repairs-CapItems Data Input'!U32)&lt;&gt;""),'PCA Repairs-CapItems Data Input'!U32,"")</f>
        <v/>
      </c>
      <c r="Q42" s="75" t="str">
        <f>IF(AND('PCA Repairs-CapItems Data Input'!$E32="C - Capital Item",TRIM('PCA Repairs-CapItems Data Input'!V32)&lt;&gt;""),'PCA Repairs-CapItems Data Input'!V32,"")</f>
        <v/>
      </c>
      <c r="R42" s="75" t="str">
        <f>IF(AND('PCA Repairs-CapItems Data Input'!$E32="C - Capital Item",TRIM('PCA Repairs-CapItems Data Input'!W32)&lt;&gt;""),'PCA Repairs-CapItems Data Input'!W32,"")</f>
        <v/>
      </c>
      <c r="S42" s="75" t="str">
        <f>IF(AND('PCA Repairs-CapItems Data Input'!$E32="C - Capital Item",TRIM('PCA Repairs-CapItems Data Input'!X32)&lt;&gt;""),'PCA Repairs-CapItems Data Input'!X32,"")</f>
        <v/>
      </c>
      <c r="T42" s="75" t="str">
        <f>IF(AND('PCA Repairs-CapItems Data Input'!$E32="C - Capital Item",TRIM('PCA Repairs-CapItems Data Input'!Y32)&lt;&gt;""),'PCA Repairs-CapItems Data Input'!Y32,"")</f>
        <v/>
      </c>
      <c r="U42" s="75" t="str">
        <f>IF(AND('PCA Repairs-CapItems Data Input'!$E32="C - Capital Item",TRIM('PCA Repairs-CapItems Data Input'!Z32)&lt;&gt;""),'PCA Repairs-CapItems Data Input'!Z32,"")</f>
        <v/>
      </c>
      <c r="V42" s="75" t="str">
        <f>IF(AND('PCA Repairs-CapItems Data Input'!$E32="C - Capital Item",TRIM('PCA Repairs-CapItems Data Input'!AA32)&lt;&gt;""),'PCA Repairs-CapItems Data Input'!AA32,"")</f>
        <v/>
      </c>
      <c r="W42" s="75" t="str">
        <f>IF(AND('PCA Repairs-CapItems Data Input'!$E32="C - Capital Item",TRIM('PCA Repairs-CapItems Data Input'!AB32)&lt;&gt;""),'PCA Repairs-CapItems Data Input'!AB32,"")</f>
        <v/>
      </c>
      <c r="X42" s="75" t="str">
        <f>IF(AND('PCA Repairs-CapItems Data Input'!$E32="C - Capital Item",TRIM('PCA Repairs-CapItems Data Input'!AC32)&lt;&gt;""),'PCA Repairs-CapItems Data Input'!AC32,"")</f>
        <v/>
      </c>
      <c r="Y42" s="75" t="str">
        <f>IF(AND('PCA Repairs-CapItems Data Input'!$E32="C - Capital Item",TRIM('PCA Repairs-CapItems Data Input'!AD32)&lt;&gt;""),'PCA Repairs-CapItems Data Input'!AD32,"")</f>
        <v/>
      </c>
      <c r="Z42" s="75" t="str">
        <f>IF(AND('PCA Repairs-CapItems Data Input'!$E32="C - Capital Item",TRIM('PCA Repairs-CapItems Data Input'!AE32)&lt;&gt;""),'PCA Repairs-CapItems Data Input'!AE32,"")</f>
        <v/>
      </c>
      <c r="AA42" s="76" t="str">
        <f>IF(AND('PCA Repairs-CapItems Data Input'!$E32="C - Capital Item",TRIM('PCA Repairs-CapItems Data Input'!AF32)&lt;&gt;""),'PCA Repairs-CapItems Data Input'!AF32,"")</f>
        <v/>
      </c>
      <c r="AB42" s="74" t="str">
        <f>IF(AND('PCA Repairs-CapItems Data Input'!$E32="C - Capital Item",TRIM('PCA Repairs-CapItems Data Input'!P32)&lt;&gt;""),'PCA Repairs-CapItems Data Input'!P32,"")</f>
        <v/>
      </c>
      <c r="AC42" s="173" t="str">
        <f>IF(AND('PCA Repairs-CapItems Data Input'!$E32="I - Immediate Repair",TRIM('PCA Repairs-CapItems Data Input'!I32)&lt;&gt;""),'PCA Repairs-CapItems Data Input'!I32,"")</f>
        <v/>
      </c>
      <c r="AD42" s="74" t="str">
        <f>IF(AND('PCA Repairs-CapItems Data Input'!$E32="I - Immediate Repair",TRIM('PCA Repairs-CapItems Data Input'!J32)&lt;&gt;""),MID('PCA Repairs-CapItems Data Input'!J32,1,FIND(" - ",'PCA Repairs-CapItems Data Input'!J32,1)),"")</f>
        <v/>
      </c>
      <c r="AE42" s="168" t="str">
        <f>IF(AND('PCA Repairs-CapItems Data Input'!$E32="I - Immediate Repair",TRIM('PCA Repairs-CapItems Data Input'!K32)&lt;&gt;""),'PCA Repairs-CapItems Data Input'!K32,"")</f>
        <v/>
      </c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</row>
    <row r="43" spans="1:131" ht="15.75" thickBot="1" x14ac:dyDescent="0.3">
      <c r="A43" s="132"/>
      <c r="B43" s="73" t="str">
        <f>IF(TRIM('PCA Repairs-CapItems Data Input'!C33)="","",'PCA Repairs-CapItems Data Input'!C33)</f>
        <v/>
      </c>
      <c r="C43" s="74" t="str">
        <f>IF(TRIM('PCA Repairs-CapItems Data Input'!D33)="","",'PCA Repairs-CapItems Data Input'!D33)</f>
        <v/>
      </c>
      <c r="D43" s="74" t="str">
        <f>IF(TRIM('PCA Repairs-CapItems Data Input'!E33)="","",MID('PCA Repairs-CapItems Data Input'!E33,1,FIND(" - ",'PCA Repairs-CapItems Data Input'!E33,1)))</f>
        <v/>
      </c>
      <c r="E43" s="74" t="str">
        <f>IF(TRIM('PCA Repairs-CapItems Data Input'!F33)="","",MID('PCA Repairs-CapItems Data Input'!F33,1,FIND(" - ",'PCA Repairs-CapItems Data Input'!F33,1)))</f>
        <v/>
      </c>
      <c r="F43" s="74" t="str">
        <f>IF(AND('PCA Repairs-CapItems Data Input'!$E33="I - Immediate Repair",'PCA Repairs-CapItems Data Input'!G33&lt;&gt;""),'PCA Repairs-CapItems Data Input'!G33,"")</f>
        <v/>
      </c>
      <c r="G43" s="74" t="str">
        <f>IF(AND('PCA Repairs-CapItems Data Input'!$E33="I - Immediate Repair",'PCA Repairs-CapItems Data Input'!H33&lt;&gt;""),'PCA Repairs-CapItems Data Input'!H33,"")</f>
        <v/>
      </c>
      <c r="H43" s="75" t="str">
        <f>IF(AND('PCA Repairs-CapItems Data Input'!$E33="I - Immediate Repair",'PCA Repairs-CapItems Data Input'!L33&lt;&gt;""),'PCA Repairs-CapItems Data Input'!L33,"")</f>
        <v/>
      </c>
      <c r="I43" s="74" t="str">
        <f>IF(AND('PCA Repairs-CapItems Data Input'!$E33="C - Capital Item",TRIM('PCA Repairs-CapItems Data Input'!M33)&lt;&gt;""),'PCA Repairs-CapItems Data Input'!M33,"")</f>
        <v/>
      </c>
      <c r="J43" s="74" t="str">
        <f>IF(AND('PCA Repairs-CapItems Data Input'!$E33="C - Capital Item",TRIM('PCA Repairs-CapItems Data Input'!N33)&lt;&gt;""),'PCA Repairs-CapItems Data Input'!N33,"")</f>
        <v/>
      </c>
      <c r="K43" s="75" t="str">
        <f>IF(AND('PCA Repairs-CapItems Data Input'!$E33="C - Capital Item",TRIM('PCA Repairs-CapItems Data Input'!O33)&lt;&gt;""),'PCA Repairs-CapItems Data Input'!O33,"")</f>
        <v/>
      </c>
      <c r="L43" s="74" t="str">
        <f>IF(AND('PCA Repairs-CapItems Data Input'!$E33="C - Capital Item",TRIM('PCA Repairs-CapItems Data Input'!Q33)&lt;&gt;""),'PCA Repairs-CapItems Data Input'!Q33,"")</f>
        <v/>
      </c>
      <c r="M43" s="75" t="str">
        <f>IF(AND('PCA Repairs-CapItems Data Input'!$E33="C - Capital Item",TRIM('PCA Repairs-CapItems Data Input'!R33)&lt;&gt;""),'PCA Repairs-CapItems Data Input'!R33,"")</f>
        <v/>
      </c>
      <c r="N43" s="75" t="str">
        <f>IF(AND('PCA Repairs-CapItems Data Input'!$E33="C - Capital Item",TRIM('PCA Repairs-CapItems Data Input'!S33)&lt;&gt;""),'PCA Repairs-CapItems Data Input'!S33,"")</f>
        <v/>
      </c>
      <c r="O43" s="75" t="str">
        <f>IF(AND('PCA Repairs-CapItems Data Input'!$E33="C - Capital Item",TRIM('PCA Repairs-CapItems Data Input'!T33)&lt;&gt;""),'PCA Repairs-CapItems Data Input'!T33,"")</f>
        <v/>
      </c>
      <c r="P43" s="75" t="str">
        <f>IF(AND('PCA Repairs-CapItems Data Input'!$E33="C - Capital Item",TRIM('PCA Repairs-CapItems Data Input'!U33)&lt;&gt;""),'PCA Repairs-CapItems Data Input'!U33,"")</f>
        <v/>
      </c>
      <c r="Q43" s="75" t="str">
        <f>IF(AND('PCA Repairs-CapItems Data Input'!$E33="C - Capital Item",TRIM('PCA Repairs-CapItems Data Input'!V33)&lt;&gt;""),'PCA Repairs-CapItems Data Input'!V33,"")</f>
        <v/>
      </c>
      <c r="R43" s="75" t="str">
        <f>IF(AND('PCA Repairs-CapItems Data Input'!$E33="C - Capital Item",TRIM('PCA Repairs-CapItems Data Input'!W33)&lt;&gt;""),'PCA Repairs-CapItems Data Input'!W33,"")</f>
        <v/>
      </c>
      <c r="S43" s="75" t="str">
        <f>IF(AND('PCA Repairs-CapItems Data Input'!$E33="C - Capital Item",TRIM('PCA Repairs-CapItems Data Input'!X33)&lt;&gt;""),'PCA Repairs-CapItems Data Input'!X33,"")</f>
        <v/>
      </c>
      <c r="T43" s="75" t="str">
        <f>IF(AND('PCA Repairs-CapItems Data Input'!$E33="C - Capital Item",TRIM('PCA Repairs-CapItems Data Input'!Y33)&lt;&gt;""),'PCA Repairs-CapItems Data Input'!Y33,"")</f>
        <v/>
      </c>
      <c r="U43" s="75" t="str">
        <f>IF(AND('PCA Repairs-CapItems Data Input'!$E33="C - Capital Item",TRIM('PCA Repairs-CapItems Data Input'!Z33)&lt;&gt;""),'PCA Repairs-CapItems Data Input'!Z33,"")</f>
        <v/>
      </c>
      <c r="V43" s="75" t="str">
        <f>IF(AND('PCA Repairs-CapItems Data Input'!$E33="C - Capital Item",TRIM('PCA Repairs-CapItems Data Input'!AA33)&lt;&gt;""),'PCA Repairs-CapItems Data Input'!AA33,"")</f>
        <v/>
      </c>
      <c r="W43" s="75" t="str">
        <f>IF(AND('PCA Repairs-CapItems Data Input'!$E33="C - Capital Item",TRIM('PCA Repairs-CapItems Data Input'!AB33)&lt;&gt;""),'PCA Repairs-CapItems Data Input'!AB33,"")</f>
        <v/>
      </c>
      <c r="X43" s="75" t="str">
        <f>IF(AND('PCA Repairs-CapItems Data Input'!$E33="C - Capital Item",TRIM('PCA Repairs-CapItems Data Input'!AC33)&lt;&gt;""),'PCA Repairs-CapItems Data Input'!AC33,"")</f>
        <v/>
      </c>
      <c r="Y43" s="75" t="str">
        <f>IF(AND('PCA Repairs-CapItems Data Input'!$E33="C - Capital Item",TRIM('PCA Repairs-CapItems Data Input'!AD33)&lt;&gt;""),'PCA Repairs-CapItems Data Input'!AD33,"")</f>
        <v/>
      </c>
      <c r="Z43" s="75" t="str">
        <f>IF(AND('PCA Repairs-CapItems Data Input'!$E33="C - Capital Item",TRIM('PCA Repairs-CapItems Data Input'!AE33)&lt;&gt;""),'PCA Repairs-CapItems Data Input'!AE33,"")</f>
        <v/>
      </c>
      <c r="AA43" s="76" t="str">
        <f>IF(AND('PCA Repairs-CapItems Data Input'!$E33="C - Capital Item",TRIM('PCA Repairs-CapItems Data Input'!AF33)&lt;&gt;""),'PCA Repairs-CapItems Data Input'!AF33,"")</f>
        <v/>
      </c>
      <c r="AB43" s="74" t="str">
        <f>IF(AND('PCA Repairs-CapItems Data Input'!$E33="C - Capital Item",TRIM('PCA Repairs-CapItems Data Input'!P33)&lt;&gt;""),'PCA Repairs-CapItems Data Input'!P33,"")</f>
        <v/>
      </c>
      <c r="AC43" s="173" t="str">
        <f>IF(AND('PCA Repairs-CapItems Data Input'!$E33="I - Immediate Repair",TRIM('PCA Repairs-CapItems Data Input'!I33)&lt;&gt;""),'PCA Repairs-CapItems Data Input'!I33,"")</f>
        <v/>
      </c>
      <c r="AD43" s="161" t="str">
        <f>IF(AND('PCA Repairs-CapItems Data Input'!$E33="I - Immediate Repair",TRIM('PCA Repairs-CapItems Data Input'!J33)&lt;&gt;""),MID('PCA Repairs-CapItems Data Input'!J33,1,FIND(" - ",'PCA Repairs-CapItems Data Input'!J33,1)),"")</f>
        <v/>
      </c>
      <c r="AE43" s="168" t="str">
        <f>IF(AND('PCA Repairs-CapItems Data Input'!$E33="I - Immediate Repair",TRIM('PCA Repairs-CapItems Data Input'!K33)&lt;&gt;""),'PCA Repairs-CapItems Data Input'!K33,"")</f>
        <v/>
      </c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</row>
    <row r="44" spans="1:131" ht="15.75" thickBot="1" x14ac:dyDescent="0.3">
      <c r="A44" s="132"/>
      <c r="B44" s="73" t="str">
        <f>IF(TRIM('PCA Repairs-CapItems Data Input'!C34)="","",'PCA Repairs-CapItems Data Input'!C34)</f>
        <v/>
      </c>
      <c r="C44" s="74" t="str">
        <f>IF(TRIM('PCA Repairs-CapItems Data Input'!D34)="","",'PCA Repairs-CapItems Data Input'!D34)</f>
        <v/>
      </c>
      <c r="D44" s="74" t="str">
        <f>IF(TRIM('PCA Repairs-CapItems Data Input'!E34)="","",MID('PCA Repairs-CapItems Data Input'!E34,1,FIND(" - ",'PCA Repairs-CapItems Data Input'!E34,1)))</f>
        <v/>
      </c>
      <c r="E44" s="74" t="str">
        <f>IF(TRIM('PCA Repairs-CapItems Data Input'!F34)="","",MID('PCA Repairs-CapItems Data Input'!F34,1,FIND(" - ",'PCA Repairs-CapItems Data Input'!F34,1)))</f>
        <v/>
      </c>
      <c r="F44" s="74" t="str">
        <f>IF(AND('PCA Repairs-CapItems Data Input'!$E34="I - Immediate Repair",'PCA Repairs-CapItems Data Input'!G34&lt;&gt;""),'PCA Repairs-CapItems Data Input'!G34,"")</f>
        <v/>
      </c>
      <c r="G44" s="74" t="str">
        <f>IF(AND('PCA Repairs-CapItems Data Input'!$E34="I - Immediate Repair",'PCA Repairs-CapItems Data Input'!H34&lt;&gt;""),'PCA Repairs-CapItems Data Input'!H34,"")</f>
        <v/>
      </c>
      <c r="H44" s="75" t="str">
        <f>IF(AND('PCA Repairs-CapItems Data Input'!$E34="I - Immediate Repair",'PCA Repairs-CapItems Data Input'!L34&lt;&gt;""),'PCA Repairs-CapItems Data Input'!L34,"")</f>
        <v/>
      </c>
      <c r="I44" s="74" t="str">
        <f>IF(AND('PCA Repairs-CapItems Data Input'!$E34="C - Capital Item",TRIM('PCA Repairs-CapItems Data Input'!M34)&lt;&gt;""),'PCA Repairs-CapItems Data Input'!M34,"")</f>
        <v/>
      </c>
      <c r="J44" s="74" t="str">
        <f>IF(AND('PCA Repairs-CapItems Data Input'!$E34="C - Capital Item",TRIM('PCA Repairs-CapItems Data Input'!N34)&lt;&gt;""),'PCA Repairs-CapItems Data Input'!N34,"")</f>
        <v/>
      </c>
      <c r="K44" s="75" t="str">
        <f>IF(AND('PCA Repairs-CapItems Data Input'!$E34="C - Capital Item",TRIM('PCA Repairs-CapItems Data Input'!O34)&lt;&gt;""),'PCA Repairs-CapItems Data Input'!O34,"")</f>
        <v/>
      </c>
      <c r="L44" s="74" t="str">
        <f>IF(AND('PCA Repairs-CapItems Data Input'!$E34="C - Capital Item",TRIM('PCA Repairs-CapItems Data Input'!Q34)&lt;&gt;""),'PCA Repairs-CapItems Data Input'!Q34,"")</f>
        <v/>
      </c>
      <c r="M44" s="75" t="str">
        <f>IF(AND('PCA Repairs-CapItems Data Input'!$E34="C - Capital Item",TRIM('PCA Repairs-CapItems Data Input'!R34)&lt;&gt;""),'PCA Repairs-CapItems Data Input'!R34,"")</f>
        <v/>
      </c>
      <c r="N44" s="75" t="str">
        <f>IF(AND('PCA Repairs-CapItems Data Input'!$E34="C - Capital Item",TRIM('PCA Repairs-CapItems Data Input'!S34)&lt;&gt;""),'PCA Repairs-CapItems Data Input'!S34,"")</f>
        <v/>
      </c>
      <c r="O44" s="75" t="str">
        <f>IF(AND('PCA Repairs-CapItems Data Input'!$E34="C - Capital Item",TRIM('PCA Repairs-CapItems Data Input'!T34)&lt;&gt;""),'PCA Repairs-CapItems Data Input'!T34,"")</f>
        <v/>
      </c>
      <c r="P44" s="75" t="str">
        <f>IF(AND('PCA Repairs-CapItems Data Input'!$E34="C - Capital Item",TRIM('PCA Repairs-CapItems Data Input'!U34)&lt;&gt;""),'PCA Repairs-CapItems Data Input'!U34,"")</f>
        <v/>
      </c>
      <c r="Q44" s="75" t="str">
        <f>IF(AND('PCA Repairs-CapItems Data Input'!$E34="C - Capital Item",TRIM('PCA Repairs-CapItems Data Input'!V34)&lt;&gt;""),'PCA Repairs-CapItems Data Input'!V34,"")</f>
        <v/>
      </c>
      <c r="R44" s="75" t="str">
        <f>IF(AND('PCA Repairs-CapItems Data Input'!$E34="C - Capital Item",TRIM('PCA Repairs-CapItems Data Input'!W34)&lt;&gt;""),'PCA Repairs-CapItems Data Input'!W34,"")</f>
        <v/>
      </c>
      <c r="S44" s="75" t="str">
        <f>IF(AND('PCA Repairs-CapItems Data Input'!$E34="C - Capital Item",TRIM('PCA Repairs-CapItems Data Input'!X34)&lt;&gt;""),'PCA Repairs-CapItems Data Input'!X34,"")</f>
        <v/>
      </c>
      <c r="T44" s="75" t="str">
        <f>IF(AND('PCA Repairs-CapItems Data Input'!$E34="C - Capital Item",TRIM('PCA Repairs-CapItems Data Input'!Y34)&lt;&gt;""),'PCA Repairs-CapItems Data Input'!Y34,"")</f>
        <v/>
      </c>
      <c r="U44" s="75" t="str">
        <f>IF(AND('PCA Repairs-CapItems Data Input'!$E34="C - Capital Item",TRIM('PCA Repairs-CapItems Data Input'!Z34)&lt;&gt;""),'PCA Repairs-CapItems Data Input'!Z34,"")</f>
        <v/>
      </c>
      <c r="V44" s="75" t="str">
        <f>IF(AND('PCA Repairs-CapItems Data Input'!$E34="C - Capital Item",TRIM('PCA Repairs-CapItems Data Input'!AA34)&lt;&gt;""),'PCA Repairs-CapItems Data Input'!AA34,"")</f>
        <v/>
      </c>
      <c r="W44" s="75" t="str">
        <f>IF(AND('PCA Repairs-CapItems Data Input'!$E34="C - Capital Item",TRIM('PCA Repairs-CapItems Data Input'!AB34)&lt;&gt;""),'PCA Repairs-CapItems Data Input'!AB34,"")</f>
        <v/>
      </c>
      <c r="X44" s="75" t="str">
        <f>IF(AND('PCA Repairs-CapItems Data Input'!$E34="C - Capital Item",TRIM('PCA Repairs-CapItems Data Input'!AC34)&lt;&gt;""),'PCA Repairs-CapItems Data Input'!AC34,"")</f>
        <v/>
      </c>
      <c r="Y44" s="75" t="str">
        <f>IF(AND('PCA Repairs-CapItems Data Input'!$E34="C - Capital Item",TRIM('PCA Repairs-CapItems Data Input'!AD34)&lt;&gt;""),'PCA Repairs-CapItems Data Input'!AD34,"")</f>
        <v/>
      </c>
      <c r="Z44" s="75" t="str">
        <f>IF(AND('PCA Repairs-CapItems Data Input'!$E34="C - Capital Item",TRIM('PCA Repairs-CapItems Data Input'!AE34)&lt;&gt;""),'PCA Repairs-CapItems Data Input'!AE34,"")</f>
        <v/>
      </c>
      <c r="AA44" s="76" t="str">
        <f>IF(AND('PCA Repairs-CapItems Data Input'!$E34="C - Capital Item",TRIM('PCA Repairs-CapItems Data Input'!AF34)&lt;&gt;""),'PCA Repairs-CapItems Data Input'!AF34,"")</f>
        <v/>
      </c>
      <c r="AB44" s="74" t="str">
        <f>IF(AND('PCA Repairs-CapItems Data Input'!$E34="C - Capital Item",TRIM('PCA Repairs-CapItems Data Input'!P34)&lt;&gt;""),'PCA Repairs-CapItems Data Input'!P34,"")</f>
        <v/>
      </c>
      <c r="AC44" s="173" t="str">
        <f>IF(AND('PCA Repairs-CapItems Data Input'!$E34="I - Immediate Repair",TRIM('PCA Repairs-CapItems Data Input'!I34)&lt;&gt;""),'PCA Repairs-CapItems Data Input'!I34,"")</f>
        <v/>
      </c>
      <c r="AD44" s="74" t="str">
        <f>IF(AND('PCA Repairs-CapItems Data Input'!$E34="I - Immediate Repair",TRIM('PCA Repairs-CapItems Data Input'!J34)&lt;&gt;""),MID('PCA Repairs-CapItems Data Input'!J34,1,FIND(" - ",'PCA Repairs-CapItems Data Input'!J34,1)),"")</f>
        <v/>
      </c>
      <c r="AE44" s="168" t="str">
        <f>IF(AND('PCA Repairs-CapItems Data Input'!$E34="I - Immediate Repair",TRIM('PCA Repairs-CapItems Data Input'!K34)&lt;&gt;""),'PCA Repairs-CapItems Data Input'!K34,"")</f>
        <v/>
      </c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</row>
    <row r="45" spans="1:131" ht="15.75" thickBot="1" x14ac:dyDescent="0.3">
      <c r="A45" s="132"/>
      <c r="B45" s="73" t="str">
        <f>IF(TRIM('PCA Repairs-CapItems Data Input'!C35)="","",'PCA Repairs-CapItems Data Input'!C35)</f>
        <v/>
      </c>
      <c r="C45" s="74" t="str">
        <f>IF(TRIM('PCA Repairs-CapItems Data Input'!D35)="","",'PCA Repairs-CapItems Data Input'!D35)</f>
        <v/>
      </c>
      <c r="D45" s="74" t="str">
        <f>IF(TRIM('PCA Repairs-CapItems Data Input'!E35)="","",MID('PCA Repairs-CapItems Data Input'!E35,1,FIND(" - ",'PCA Repairs-CapItems Data Input'!E35,1)))</f>
        <v/>
      </c>
      <c r="E45" s="74" t="str">
        <f>IF(TRIM('PCA Repairs-CapItems Data Input'!F35)="","",MID('PCA Repairs-CapItems Data Input'!F35,1,FIND(" - ",'PCA Repairs-CapItems Data Input'!F35,1)))</f>
        <v/>
      </c>
      <c r="F45" s="74" t="str">
        <f>IF(AND('PCA Repairs-CapItems Data Input'!$E35="I - Immediate Repair",'PCA Repairs-CapItems Data Input'!G35&lt;&gt;""),'PCA Repairs-CapItems Data Input'!G35,"")</f>
        <v/>
      </c>
      <c r="G45" s="74" t="str">
        <f>IF(AND('PCA Repairs-CapItems Data Input'!$E35="I - Immediate Repair",'PCA Repairs-CapItems Data Input'!H35&lt;&gt;""),'PCA Repairs-CapItems Data Input'!H35,"")</f>
        <v/>
      </c>
      <c r="H45" s="75" t="str">
        <f>IF(AND('PCA Repairs-CapItems Data Input'!$E35="I - Immediate Repair",'PCA Repairs-CapItems Data Input'!L35&lt;&gt;""),'PCA Repairs-CapItems Data Input'!L35,"")</f>
        <v/>
      </c>
      <c r="I45" s="74" t="str">
        <f>IF(AND('PCA Repairs-CapItems Data Input'!$E35="C - Capital Item",TRIM('PCA Repairs-CapItems Data Input'!M35)&lt;&gt;""),'PCA Repairs-CapItems Data Input'!M35,"")</f>
        <v/>
      </c>
      <c r="J45" s="74" t="str">
        <f>IF(AND('PCA Repairs-CapItems Data Input'!$E35="C - Capital Item",TRIM('PCA Repairs-CapItems Data Input'!N35)&lt;&gt;""),'PCA Repairs-CapItems Data Input'!N35,"")</f>
        <v/>
      </c>
      <c r="K45" s="75" t="str">
        <f>IF(AND('PCA Repairs-CapItems Data Input'!$E35="C - Capital Item",TRIM('PCA Repairs-CapItems Data Input'!O35)&lt;&gt;""),'PCA Repairs-CapItems Data Input'!O35,"")</f>
        <v/>
      </c>
      <c r="L45" s="74" t="str">
        <f>IF(AND('PCA Repairs-CapItems Data Input'!$E35="C - Capital Item",TRIM('PCA Repairs-CapItems Data Input'!Q35)&lt;&gt;""),'PCA Repairs-CapItems Data Input'!Q35,"")</f>
        <v/>
      </c>
      <c r="M45" s="75" t="str">
        <f>IF(AND('PCA Repairs-CapItems Data Input'!$E35="C - Capital Item",TRIM('PCA Repairs-CapItems Data Input'!R35)&lt;&gt;""),'PCA Repairs-CapItems Data Input'!R35,"")</f>
        <v/>
      </c>
      <c r="N45" s="75" t="str">
        <f>IF(AND('PCA Repairs-CapItems Data Input'!$E35="C - Capital Item",TRIM('PCA Repairs-CapItems Data Input'!S35)&lt;&gt;""),'PCA Repairs-CapItems Data Input'!S35,"")</f>
        <v/>
      </c>
      <c r="O45" s="75" t="str">
        <f>IF(AND('PCA Repairs-CapItems Data Input'!$E35="C - Capital Item",TRIM('PCA Repairs-CapItems Data Input'!T35)&lt;&gt;""),'PCA Repairs-CapItems Data Input'!T35,"")</f>
        <v/>
      </c>
      <c r="P45" s="75" t="str">
        <f>IF(AND('PCA Repairs-CapItems Data Input'!$E35="C - Capital Item",TRIM('PCA Repairs-CapItems Data Input'!U35)&lt;&gt;""),'PCA Repairs-CapItems Data Input'!U35,"")</f>
        <v/>
      </c>
      <c r="Q45" s="75" t="str">
        <f>IF(AND('PCA Repairs-CapItems Data Input'!$E35="C - Capital Item",TRIM('PCA Repairs-CapItems Data Input'!V35)&lt;&gt;""),'PCA Repairs-CapItems Data Input'!V35,"")</f>
        <v/>
      </c>
      <c r="R45" s="75" t="str">
        <f>IF(AND('PCA Repairs-CapItems Data Input'!$E35="C - Capital Item",TRIM('PCA Repairs-CapItems Data Input'!W35)&lt;&gt;""),'PCA Repairs-CapItems Data Input'!W35,"")</f>
        <v/>
      </c>
      <c r="S45" s="75" t="str">
        <f>IF(AND('PCA Repairs-CapItems Data Input'!$E35="C - Capital Item",TRIM('PCA Repairs-CapItems Data Input'!X35)&lt;&gt;""),'PCA Repairs-CapItems Data Input'!X35,"")</f>
        <v/>
      </c>
      <c r="T45" s="75" t="str">
        <f>IF(AND('PCA Repairs-CapItems Data Input'!$E35="C - Capital Item",TRIM('PCA Repairs-CapItems Data Input'!Y35)&lt;&gt;""),'PCA Repairs-CapItems Data Input'!Y35,"")</f>
        <v/>
      </c>
      <c r="U45" s="75" t="str">
        <f>IF(AND('PCA Repairs-CapItems Data Input'!$E35="C - Capital Item",TRIM('PCA Repairs-CapItems Data Input'!Z35)&lt;&gt;""),'PCA Repairs-CapItems Data Input'!Z35,"")</f>
        <v/>
      </c>
      <c r="V45" s="75" t="str">
        <f>IF(AND('PCA Repairs-CapItems Data Input'!$E35="C - Capital Item",TRIM('PCA Repairs-CapItems Data Input'!AA35)&lt;&gt;""),'PCA Repairs-CapItems Data Input'!AA35,"")</f>
        <v/>
      </c>
      <c r="W45" s="75" t="str">
        <f>IF(AND('PCA Repairs-CapItems Data Input'!$E35="C - Capital Item",TRIM('PCA Repairs-CapItems Data Input'!AB35)&lt;&gt;""),'PCA Repairs-CapItems Data Input'!AB35,"")</f>
        <v/>
      </c>
      <c r="X45" s="75" t="str">
        <f>IF(AND('PCA Repairs-CapItems Data Input'!$E35="C - Capital Item",TRIM('PCA Repairs-CapItems Data Input'!AC35)&lt;&gt;""),'PCA Repairs-CapItems Data Input'!AC35,"")</f>
        <v/>
      </c>
      <c r="Y45" s="75" t="str">
        <f>IF(AND('PCA Repairs-CapItems Data Input'!$E35="C - Capital Item",TRIM('PCA Repairs-CapItems Data Input'!AD35)&lt;&gt;""),'PCA Repairs-CapItems Data Input'!AD35,"")</f>
        <v/>
      </c>
      <c r="Z45" s="75" t="str">
        <f>IF(AND('PCA Repairs-CapItems Data Input'!$E35="C - Capital Item",TRIM('PCA Repairs-CapItems Data Input'!AE35)&lt;&gt;""),'PCA Repairs-CapItems Data Input'!AE35,"")</f>
        <v/>
      </c>
      <c r="AA45" s="76" t="str">
        <f>IF(AND('PCA Repairs-CapItems Data Input'!$E35="C - Capital Item",TRIM('PCA Repairs-CapItems Data Input'!AF35)&lt;&gt;""),'PCA Repairs-CapItems Data Input'!AF35,"")</f>
        <v/>
      </c>
      <c r="AB45" s="74" t="str">
        <f>IF(AND('PCA Repairs-CapItems Data Input'!$E35="C - Capital Item",TRIM('PCA Repairs-CapItems Data Input'!P35)&lt;&gt;""),'PCA Repairs-CapItems Data Input'!P35,"")</f>
        <v/>
      </c>
      <c r="AC45" s="173" t="str">
        <f>IF(AND('PCA Repairs-CapItems Data Input'!$E35="I - Immediate Repair",TRIM('PCA Repairs-CapItems Data Input'!I35)&lt;&gt;""),'PCA Repairs-CapItems Data Input'!I35,"")</f>
        <v/>
      </c>
      <c r="AD45" s="74" t="str">
        <f>IF(AND('PCA Repairs-CapItems Data Input'!$E35="I - Immediate Repair",TRIM('PCA Repairs-CapItems Data Input'!J35)&lt;&gt;""),MID('PCA Repairs-CapItems Data Input'!J35,1,FIND(" - ",'PCA Repairs-CapItems Data Input'!J35,1)),"")</f>
        <v/>
      </c>
      <c r="AE45" s="168" t="str">
        <f>IF(AND('PCA Repairs-CapItems Data Input'!$E35="I - Immediate Repair",TRIM('PCA Repairs-CapItems Data Input'!K35)&lt;&gt;""),'PCA Repairs-CapItems Data Input'!K35,"")</f>
        <v/>
      </c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</row>
    <row r="46" spans="1:131" ht="15.75" thickBot="1" x14ac:dyDescent="0.3">
      <c r="A46" s="132"/>
      <c r="B46" s="73" t="str">
        <f>IF(TRIM('PCA Repairs-CapItems Data Input'!C36)="","",'PCA Repairs-CapItems Data Input'!C36)</f>
        <v/>
      </c>
      <c r="C46" s="74" t="str">
        <f>IF(TRIM('PCA Repairs-CapItems Data Input'!D36)="","",'PCA Repairs-CapItems Data Input'!D36)</f>
        <v/>
      </c>
      <c r="D46" s="74" t="str">
        <f>IF(TRIM('PCA Repairs-CapItems Data Input'!E36)="","",MID('PCA Repairs-CapItems Data Input'!E36,1,FIND(" - ",'PCA Repairs-CapItems Data Input'!E36,1)))</f>
        <v/>
      </c>
      <c r="E46" s="74" t="str">
        <f>IF(TRIM('PCA Repairs-CapItems Data Input'!F36)="","",MID('PCA Repairs-CapItems Data Input'!F36,1,FIND(" - ",'PCA Repairs-CapItems Data Input'!F36,1)))</f>
        <v/>
      </c>
      <c r="F46" s="74" t="str">
        <f>IF(AND('PCA Repairs-CapItems Data Input'!$E36="I - Immediate Repair",'PCA Repairs-CapItems Data Input'!G36&lt;&gt;""),'PCA Repairs-CapItems Data Input'!G36,"")</f>
        <v/>
      </c>
      <c r="G46" s="74" t="str">
        <f>IF(AND('PCA Repairs-CapItems Data Input'!$E36="I - Immediate Repair",'PCA Repairs-CapItems Data Input'!H36&lt;&gt;""),'PCA Repairs-CapItems Data Input'!H36,"")</f>
        <v/>
      </c>
      <c r="H46" s="75" t="str">
        <f>IF(AND('PCA Repairs-CapItems Data Input'!$E36="I - Immediate Repair",'PCA Repairs-CapItems Data Input'!L36&lt;&gt;""),'PCA Repairs-CapItems Data Input'!L36,"")</f>
        <v/>
      </c>
      <c r="I46" s="74" t="str">
        <f>IF(AND('PCA Repairs-CapItems Data Input'!$E36="C - Capital Item",TRIM('PCA Repairs-CapItems Data Input'!M36)&lt;&gt;""),'PCA Repairs-CapItems Data Input'!M36,"")</f>
        <v/>
      </c>
      <c r="J46" s="74" t="str">
        <f>IF(AND('PCA Repairs-CapItems Data Input'!$E36="C - Capital Item",TRIM('PCA Repairs-CapItems Data Input'!N36)&lt;&gt;""),'PCA Repairs-CapItems Data Input'!N36,"")</f>
        <v/>
      </c>
      <c r="K46" s="75" t="str">
        <f>IF(AND('PCA Repairs-CapItems Data Input'!$E36="C - Capital Item",TRIM('PCA Repairs-CapItems Data Input'!O36)&lt;&gt;""),'PCA Repairs-CapItems Data Input'!O36,"")</f>
        <v/>
      </c>
      <c r="L46" s="74" t="str">
        <f>IF(AND('PCA Repairs-CapItems Data Input'!$E36="C - Capital Item",TRIM('PCA Repairs-CapItems Data Input'!Q36)&lt;&gt;""),'PCA Repairs-CapItems Data Input'!Q36,"")</f>
        <v/>
      </c>
      <c r="M46" s="75" t="str">
        <f>IF(AND('PCA Repairs-CapItems Data Input'!$E36="C - Capital Item",TRIM('PCA Repairs-CapItems Data Input'!R36)&lt;&gt;""),'PCA Repairs-CapItems Data Input'!R36,"")</f>
        <v/>
      </c>
      <c r="N46" s="75" t="str">
        <f>IF(AND('PCA Repairs-CapItems Data Input'!$E36="C - Capital Item",TRIM('PCA Repairs-CapItems Data Input'!S36)&lt;&gt;""),'PCA Repairs-CapItems Data Input'!S36,"")</f>
        <v/>
      </c>
      <c r="O46" s="75" t="str">
        <f>IF(AND('PCA Repairs-CapItems Data Input'!$E36="C - Capital Item",TRIM('PCA Repairs-CapItems Data Input'!T36)&lt;&gt;""),'PCA Repairs-CapItems Data Input'!T36,"")</f>
        <v/>
      </c>
      <c r="P46" s="75" t="str">
        <f>IF(AND('PCA Repairs-CapItems Data Input'!$E36="C - Capital Item",TRIM('PCA Repairs-CapItems Data Input'!U36)&lt;&gt;""),'PCA Repairs-CapItems Data Input'!U36,"")</f>
        <v/>
      </c>
      <c r="Q46" s="75" t="str">
        <f>IF(AND('PCA Repairs-CapItems Data Input'!$E36="C - Capital Item",TRIM('PCA Repairs-CapItems Data Input'!V36)&lt;&gt;""),'PCA Repairs-CapItems Data Input'!V36,"")</f>
        <v/>
      </c>
      <c r="R46" s="75" t="str">
        <f>IF(AND('PCA Repairs-CapItems Data Input'!$E36="C - Capital Item",TRIM('PCA Repairs-CapItems Data Input'!W36)&lt;&gt;""),'PCA Repairs-CapItems Data Input'!W36,"")</f>
        <v/>
      </c>
      <c r="S46" s="75" t="str">
        <f>IF(AND('PCA Repairs-CapItems Data Input'!$E36="C - Capital Item",TRIM('PCA Repairs-CapItems Data Input'!X36)&lt;&gt;""),'PCA Repairs-CapItems Data Input'!X36,"")</f>
        <v/>
      </c>
      <c r="T46" s="75" t="str">
        <f>IF(AND('PCA Repairs-CapItems Data Input'!$E36="C - Capital Item",TRIM('PCA Repairs-CapItems Data Input'!Y36)&lt;&gt;""),'PCA Repairs-CapItems Data Input'!Y36,"")</f>
        <v/>
      </c>
      <c r="U46" s="75" t="str">
        <f>IF(AND('PCA Repairs-CapItems Data Input'!$E36="C - Capital Item",TRIM('PCA Repairs-CapItems Data Input'!Z36)&lt;&gt;""),'PCA Repairs-CapItems Data Input'!Z36,"")</f>
        <v/>
      </c>
      <c r="V46" s="75" t="str">
        <f>IF(AND('PCA Repairs-CapItems Data Input'!$E36="C - Capital Item",TRIM('PCA Repairs-CapItems Data Input'!AA36)&lt;&gt;""),'PCA Repairs-CapItems Data Input'!AA36,"")</f>
        <v/>
      </c>
      <c r="W46" s="75" t="str">
        <f>IF(AND('PCA Repairs-CapItems Data Input'!$E36="C - Capital Item",TRIM('PCA Repairs-CapItems Data Input'!AB36)&lt;&gt;""),'PCA Repairs-CapItems Data Input'!AB36,"")</f>
        <v/>
      </c>
      <c r="X46" s="75" t="str">
        <f>IF(AND('PCA Repairs-CapItems Data Input'!$E36="C - Capital Item",TRIM('PCA Repairs-CapItems Data Input'!AC36)&lt;&gt;""),'PCA Repairs-CapItems Data Input'!AC36,"")</f>
        <v/>
      </c>
      <c r="Y46" s="75" t="str">
        <f>IF(AND('PCA Repairs-CapItems Data Input'!$E36="C - Capital Item",TRIM('PCA Repairs-CapItems Data Input'!AD36)&lt;&gt;""),'PCA Repairs-CapItems Data Input'!AD36,"")</f>
        <v/>
      </c>
      <c r="Z46" s="75" t="str">
        <f>IF(AND('PCA Repairs-CapItems Data Input'!$E36="C - Capital Item",TRIM('PCA Repairs-CapItems Data Input'!AE36)&lt;&gt;""),'PCA Repairs-CapItems Data Input'!AE36,"")</f>
        <v/>
      </c>
      <c r="AA46" s="76" t="str">
        <f>IF(AND('PCA Repairs-CapItems Data Input'!$E36="C - Capital Item",TRIM('PCA Repairs-CapItems Data Input'!AF36)&lt;&gt;""),'PCA Repairs-CapItems Data Input'!AF36,"")</f>
        <v/>
      </c>
      <c r="AB46" s="74" t="str">
        <f>IF(AND('PCA Repairs-CapItems Data Input'!$E36="C - Capital Item",TRIM('PCA Repairs-CapItems Data Input'!P36)&lt;&gt;""),'PCA Repairs-CapItems Data Input'!P36,"")</f>
        <v/>
      </c>
      <c r="AC46" s="173" t="str">
        <f>IF(AND('PCA Repairs-CapItems Data Input'!$E36="I - Immediate Repair",TRIM('PCA Repairs-CapItems Data Input'!I36)&lt;&gt;""),'PCA Repairs-CapItems Data Input'!I36,"")</f>
        <v/>
      </c>
      <c r="AD46" s="74" t="str">
        <f>IF(AND('PCA Repairs-CapItems Data Input'!$E36="I - Immediate Repair",TRIM('PCA Repairs-CapItems Data Input'!J36)&lt;&gt;""),MID('PCA Repairs-CapItems Data Input'!J36,1,FIND(" - ",'PCA Repairs-CapItems Data Input'!J36,1)),"")</f>
        <v/>
      </c>
      <c r="AE46" s="168" t="str">
        <f>IF(AND('PCA Repairs-CapItems Data Input'!$E36="I - Immediate Repair",TRIM('PCA Repairs-CapItems Data Input'!K36)&lt;&gt;""),'PCA Repairs-CapItems Data Input'!K36,"")</f>
        <v/>
      </c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</row>
    <row r="47" spans="1:131" ht="15.75" thickBot="1" x14ac:dyDescent="0.3">
      <c r="A47" s="132"/>
      <c r="B47" s="73" t="str">
        <f>IF(TRIM('PCA Repairs-CapItems Data Input'!C37)="","",'PCA Repairs-CapItems Data Input'!C37)</f>
        <v/>
      </c>
      <c r="C47" s="74" t="str">
        <f>IF(TRIM('PCA Repairs-CapItems Data Input'!D37)="","",'PCA Repairs-CapItems Data Input'!D37)</f>
        <v/>
      </c>
      <c r="D47" s="74" t="str">
        <f>IF(TRIM('PCA Repairs-CapItems Data Input'!E37)="","",MID('PCA Repairs-CapItems Data Input'!E37,1,FIND(" - ",'PCA Repairs-CapItems Data Input'!E37,1)))</f>
        <v/>
      </c>
      <c r="E47" s="74" t="str">
        <f>IF(TRIM('PCA Repairs-CapItems Data Input'!F37)="","",MID('PCA Repairs-CapItems Data Input'!F37,1,FIND(" - ",'PCA Repairs-CapItems Data Input'!F37,1)))</f>
        <v/>
      </c>
      <c r="F47" s="74" t="str">
        <f>IF(AND('PCA Repairs-CapItems Data Input'!$E37="I - Immediate Repair",'PCA Repairs-CapItems Data Input'!G37&lt;&gt;""),'PCA Repairs-CapItems Data Input'!G37,"")</f>
        <v/>
      </c>
      <c r="G47" s="74" t="str">
        <f>IF(AND('PCA Repairs-CapItems Data Input'!$E37="I - Immediate Repair",'PCA Repairs-CapItems Data Input'!H37&lt;&gt;""),'PCA Repairs-CapItems Data Input'!H37,"")</f>
        <v/>
      </c>
      <c r="H47" s="75" t="str">
        <f>IF(AND('PCA Repairs-CapItems Data Input'!$E37="I - Immediate Repair",'PCA Repairs-CapItems Data Input'!L37&lt;&gt;""),'PCA Repairs-CapItems Data Input'!L37,"")</f>
        <v/>
      </c>
      <c r="I47" s="74" t="str">
        <f>IF(AND('PCA Repairs-CapItems Data Input'!$E37="C - Capital Item",TRIM('PCA Repairs-CapItems Data Input'!M37)&lt;&gt;""),'PCA Repairs-CapItems Data Input'!M37,"")</f>
        <v/>
      </c>
      <c r="J47" s="74" t="str">
        <f>IF(AND('PCA Repairs-CapItems Data Input'!$E37="C - Capital Item",TRIM('PCA Repairs-CapItems Data Input'!N37)&lt;&gt;""),'PCA Repairs-CapItems Data Input'!N37,"")</f>
        <v/>
      </c>
      <c r="K47" s="75" t="str">
        <f>IF(AND('PCA Repairs-CapItems Data Input'!$E37="C - Capital Item",TRIM('PCA Repairs-CapItems Data Input'!O37)&lt;&gt;""),'PCA Repairs-CapItems Data Input'!O37,"")</f>
        <v/>
      </c>
      <c r="L47" s="74" t="str">
        <f>IF(AND('PCA Repairs-CapItems Data Input'!$E37="C - Capital Item",TRIM('PCA Repairs-CapItems Data Input'!Q37)&lt;&gt;""),'PCA Repairs-CapItems Data Input'!Q37,"")</f>
        <v/>
      </c>
      <c r="M47" s="75" t="str">
        <f>IF(AND('PCA Repairs-CapItems Data Input'!$E37="C - Capital Item",TRIM('PCA Repairs-CapItems Data Input'!R37)&lt;&gt;""),'PCA Repairs-CapItems Data Input'!R37,"")</f>
        <v/>
      </c>
      <c r="N47" s="75" t="str">
        <f>IF(AND('PCA Repairs-CapItems Data Input'!$E37="C - Capital Item",TRIM('PCA Repairs-CapItems Data Input'!S37)&lt;&gt;""),'PCA Repairs-CapItems Data Input'!S37,"")</f>
        <v/>
      </c>
      <c r="O47" s="75" t="str">
        <f>IF(AND('PCA Repairs-CapItems Data Input'!$E37="C - Capital Item",TRIM('PCA Repairs-CapItems Data Input'!T37)&lt;&gt;""),'PCA Repairs-CapItems Data Input'!T37,"")</f>
        <v/>
      </c>
      <c r="P47" s="75" t="str">
        <f>IF(AND('PCA Repairs-CapItems Data Input'!$E37="C - Capital Item",TRIM('PCA Repairs-CapItems Data Input'!U37)&lt;&gt;""),'PCA Repairs-CapItems Data Input'!U37,"")</f>
        <v/>
      </c>
      <c r="Q47" s="75" t="str">
        <f>IF(AND('PCA Repairs-CapItems Data Input'!$E37="C - Capital Item",TRIM('PCA Repairs-CapItems Data Input'!V37)&lt;&gt;""),'PCA Repairs-CapItems Data Input'!V37,"")</f>
        <v/>
      </c>
      <c r="R47" s="75" t="str">
        <f>IF(AND('PCA Repairs-CapItems Data Input'!$E37="C - Capital Item",TRIM('PCA Repairs-CapItems Data Input'!W37)&lt;&gt;""),'PCA Repairs-CapItems Data Input'!W37,"")</f>
        <v/>
      </c>
      <c r="S47" s="75" t="str">
        <f>IF(AND('PCA Repairs-CapItems Data Input'!$E37="C - Capital Item",TRIM('PCA Repairs-CapItems Data Input'!X37)&lt;&gt;""),'PCA Repairs-CapItems Data Input'!X37,"")</f>
        <v/>
      </c>
      <c r="T47" s="75" t="str">
        <f>IF(AND('PCA Repairs-CapItems Data Input'!$E37="C - Capital Item",TRIM('PCA Repairs-CapItems Data Input'!Y37)&lt;&gt;""),'PCA Repairs-CapItems Data Input'!Y37,"")</f>
        <v/>
      </c>
      <c r="U47" s="75" t="str">
        <f>IF(AND('PCA Repairs-CapItems Data Input'!$E37="C - Capital Item",TRIM('PCA Repairs-CapItems Data Input'!Z37)&lt;&gt;""),'PCA Repairs-CapItems Data Input'!Z37,"")</f>
        <v/>
      </c>
      <c r="V47" s="75" t="str">
        <f>IF(AND('PCA Repairs-CapItems Data Input'!$E37="C - Capital Item",TRIM('PCA Repairs-CapItems Data Input'!AA37)&lt;&gt;""),'PCA Repairs-CapItems Data Input'!AA37,"")</f>
        <v/>
      </c>
      <c r="W47" s="75" t="str">
        <f>IF(AND('PCA Repairs-CapItems Data Input'!$E37="C - Capital Item",TRIM('PCA Repairs-CapItems Data Input'!AB37)&lt;&gt;""),'PCA Repairs-CapItems Data Input'!AB37,"")</f>
        <v/>
      </c>
      <c r="X47" s="75" t="str">
        <f>IF(AND('PCA Repairs-CapItems Data Input'!$E37="C - Capital Item",TRIM('PCA Repairs-CapItems Data Input'!AC37)&lt;&gt;""),'PCA Repairs-CapItems Data Input'!AC37,"")</f>
        <v/>
      </c>
      <c r="Y47" s="75" t="str">
        <f>IF(AND('PCA Repairs-CapItems Data Input'!$E37="C - Capital Item",TRIM('PCA Repairs-CapItems Data Input'!AD37)&lt;&gt;""),'PCA Repairs-CapItems Data Input'!AD37,"")</f>
        <v/>
      </c>
      <c r="Z47" s="75" t="str">
        <f>IF(AND('PCA Repairs-CapItems Data Input'!$E37="C - Capital Item",TRIM('PCA Repairs-CapItems Data Input'!AE37)&lt;&gt;""),'PCA Repairs-CapItems Data Input'!AE37,"")</f>
        <v/>
      </c>
      <c r="AA47" s="76" t="str">
        <f>IF(AND('PCA Repairs-CapItems Data Input'!$E37="C - Capital Item",TRIM('PCA Repairs-CapItems Data Input'!AF37)&lt;&gt;""),'PCA Repairs-CapItems Data Input'!AF37,"")</f>
        <v/>
      </c>
      <c r="AB47" s="74" t="str">
        <f>IF(AND('PCA Repairs-CapItems Data Input'!$E37="C - Capital Item",TRIM('PCA Repairs-CapItems Data Input'!P37)&lt;&gt;""),'PCA Repairs-CapItems Data Input'!P37,"")</f>
        <v/>
      </c>
      <c r="AC47" s="173" t="str">
        <f>IF(AND('PCA Repairs-CapItems Data Input'!$E37="I - Immediate Repair",TRIM('PCA Repairs-CapItems Data Input'!I37)&lt;&gt;""),'PCA Repairs-CapItems Data Input'!I37,"")</f>
        <v/>
      </c>
      <c r="AD47" s="74" t="str">
        <f>IF(AND('PCA Repairs-CapItems Data Input'!$E37="I - Immediate Repair",TRIM('PCA Repairs-CapItems Data Input'!J37)&lt;&gt;""),MID('PCA Repairs-CapItems Data Input'!J37,1,FIND(" - ",'PCA Repairs-CapItems Data Input'!J37,1)),"")</f>
        <v/>
      </c>
      <c r="AE47" s="168" t="str">
        <f>IF(AND('PCA Repairs-CapItems Data Input'!$E37="I - Immediate Repair",TRIM('PCA Repairs-CapItems Data Input'!K37)&lt;&gt;""),'PCA Repairs-CapItems Data Input'!K37,"")</f>
        <v/>
      </c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</row>
    <row r="48" spans="1:131" ht="15.75" thickBot="1" x14ac:dyDescent="0.3">
      <c r="A48" s="132"/>
      <c r="B48" s="73" t="str">
        <f>IF(TRIM('PCA Repairs-CapItems Data Input'!C38)="","",'PCA Repairs-CapItems Data Input'!C38)</f>
        <v/>
      </c>
      <c r="C48" s="74" t="str">
        <f>IF(TRIM('PCA Repairs-CapItems Data Input'!D38)="","",'PCA Repairs-CapItems Data Input'!D38)</f>
        <v/>
      </c>
      <c r="D48" s="74" t="str">
        <f>IF(TRIM('PCA Repairs-CapItems Data Input'!E38)="","",MID('PCA Repairs-CapItems Data Input'!E38,1,FIND(" - ",'PCA Repairs-CapItems Data Input'!E38,1)))</f>
        <v/>
      </c>
      <c r="E48" s="74" t="str">
        <f>IF(TRIM('PCA Repairs-CapItems Data Input'!F38)="","",MID('PCA Repairs-CapItems Data Input'!F38,1,FIND(" - ",'PCA Repairs-CapItems Data Input'!F38,1)))</f>
        <v/>
      </c>
      <c r="F48" s="74" t="str">
        <f>IF(AND('PCA Repairs-CapItems Data Input'!$E38="I - Immediate Repair",'PCA Repairs-CapItems Data Input'!G38&lt;&gt;""),'PCA Repairs-CapItems Data Input'!G38,"")</f>
        <v/>
      </c>
      <c r="G48" s="74" t="str">
        <f>IF(AND('PCA Repairs-CapItems Data Input'!$E38="I - Immediate Repair",'PCA Repairs-CapItems Data Input'!H38&lt;&gt;""),'PCA Repairs-CapItems Data Input'!H38,"")</f>
        <v/>
      </c>
      <c r="H48" s="75" t="str">
        <f>IF(AND('PCA Repairs-CapItems Data Input'!$E38="I - Immediate Repair",'PCA Repairs-CapItems Data Input'!L38&lt;&gt;""),'PCA Repairs-CapItems Data Input'!L38,"")</f>
        <v/>
      </c>
      <c r="I48" s="74" t="str">
        <f>IF(AND('PCA Repairs-CapItems Data Input'!$E38="C - Capital Item",TRIM('PCA Repairs-CapItems Data Input'!M38)&lt;&gt;""),'PCA Repairs-CapItems Data Input'!M38,"")</f>
        <v/>
      </c>
      <c r="J48" s="74" t="str">
        <f>IF(AND('PCA Repairs-CapItems Data Input'!$E38="C - Capital Item",TRIM('PCA Repairs-CapItems Data Input'!N38)&lt;&gt;""),'PCA Repairs-CapItems Data Input'!N38,"")</f>
        <v/>
      </c>
      <c r="K48" s="75" t="str">
        <f>IF(AND('PCA Repairs-CapItems Data Input'!$E38="C - Capital Item",TRIM('PCA Repairs-CapItems Data Input'!O38)&lt;&gt;""),'PCA Repairs-CapItems Data Input'!O38,"")</f>
        <v/>
      </c>
      <c r="L48" s="74" t="str">
        <f>IF(AND('PCA Repairs-CapItems Data Input'!$E38="C - Capital Item",TRIM('PCA Repairs-CapItems Data Input'!Q38)&lt;&gt;""),'PCA Repairs-CapItems Data Input'!Q38,"")</f>
        <v/>
      </c>
      <c r="M48" s="75" t="str">
        <f>IF(AND('PCA Repairs-CapItems Data Input'!$E38="C - Capital Item",TRIM('PCA Repairs-CapItems Data Input'!R38)&lt;&gt;""),'PCA Repairs-CapItems Data Input'!R38,"")</f>
        <v/>
      </c>
      <c r="N48" s="75" t="str">
        <f>IF(AND('PCA Repairs-CapItems Data Input'!$E38="C - Capital Item",TRIM('PCA Repairs-CapItems Data Input'!S38)&lt;&gt;""),'PCA Repairs-CapItems Data Input'!S38,"")</f>
        <v/>
      </c>
      <c r="O48" s="75" t="str">
        <f>IF(AND('PCA Repairs-CapItems Data Input'!$E38="C - Capital Item",TRIM('PCA Repairs-CapItems Data Input'!T38)&lt;&gt;""),'PCA Repairs-CapItems Data Input'!T38,"")</f>
        <v/>
      </c>
      <c r="P48" s="75" t="str">
        <f>IF(AND('PCA Repairs-CapItems Data Input'!$E38="C - Capital Item",TRIM('PCA Repairs-CapItems Data Input'!U38)&lt;&gt;""),'PCA Repairs-CapItems Data Input'!U38,"")</f>
        <v/>
      </c>
      <c r="Q48" s="75" t="str">
        <f>IF(AND('PCA Repairs-CapItems Data Input'!$E38="C - Capital Item",TRIM('PCA Repairs-CapItems Data Input'!V38)&lt;&gt;""),'PCA Repairs-CapItems Data Input'!V38,"")</f>
        <v/>
      </c>
      <c r="R48" s="75" t="str">
        <f>IF(AND('PCA Repairs-CapItems Data Input'!$E38="C - Capital Item",TRIM('PCA Repairs-CapItems Data Input'!W38)&lt;&gt;""),'PCA Repairs-CapItems Data Input'!W38,"")</f>
        <v/>
      </c>
      <c r="S48" s="75" t="str">
        <f>IF(AND('PCA Repairs-CapItems Data Input'!$E38="C - Capital Item",TRIM('PCA Repairs-CapItems Data Input'!X38)&lt;&gt;""),'PCA Repairs-CapItems Data Input'!X38,"")</f>
        <v/>
      </c>
      <c r="T48" s="75" t="str">
        <f>IF(AND('PCA Repairs-CapItems Data Input'!$E38="C - Capital Item",TRIM('PCA Repairs-CapItems Data Input'!Y38)&lt;&gt;""),'PCA Repairs-CapItems Data Input'!Y38,"")</f>
        <v/>
      </c>
      <c r="U48" s="75" t="str">
        <f>IF(AND('PCA Repairs-CapItems Data Input'!$E38="C - Capital Item",TRIM('PCA Repairs-CapItems Data Input'!Z38)&lt;&gt;""),'PCA Repairs-CapItems Data Input'!Z38,"")</f>
        <v/>
      </c>
      <c r="V48" s="75" t="str">
        <f>IF(AND('PCA Repairs-CapItems Data Input'!$E38="C - Capital Item",TRIM('PCA Repairs-CapItems Data Input'!AA38)&lt;&gt;""),'PCA Repairs-CapItems Data Input'!AA38,"")</f>
        <v/>
      </c>
      <c r="W48" s="75" t="str">
        <f>IF(AND('PCA Repairs-CapItems Data Input'!$E38="C - Capital Item",TRIM('PCA Repairs-CapItems Data Input'!AB38)&lt;&gt;""),'PCA Repairs-CapItems Data Input'!AB38,"")</f>
        <v/>
      </c>
      <c r="X48" s="75" t="str">
        <f>IF(AND('PCA Repairs-CapItems Data Input'!$E38="C - Capital Item",TRIM('PCA Repairs-CapItems Data Input'!AC38)&lt;&gt;""),'PCA Repairs-CapItems Data Input'!AC38,"")</f>
        <v/>
      </c>
      <c r="Y48" s="75" t="str">
        <f>IF(AND('PCA Repairs-CapItems Data Input'!$E38="C - Capital Item",TRIM('PCA Repairs-CapItems Data Input'!AD38)&lt;&gt;""),'PCA Repairs-CapItems Data Input'!AD38,"")</f>
        <v/>
      </c>
      <c r="Z48" s="75" t="str">
        <f>IF(AND('PCA Repairs-CapItems Data Input'!$E38="C - Capital Item",TRIM('PCA Repairs-CapItems Data Input'!AE38)&lt;&gt;""),'PCA Repairs-CapItems Data Input'!AE38,"")</f>
        <v/>
      </c>
      <c r="AA48" s="76" t="str">
        <f>IF(AND('PCA Repairs-CapItems Data Input'!$E38="C - Capital Item",TRIM('PCA Repairs-CapItems Data Input'!AF38)&lt;&gt;""),'PCA Repairs-CapItems Data Input'!AF38,"")</f>
        <v/>
      </c>
      <c r="AB48" s="74" t="str">
        <f>IF(AND('PCA Repairs-CapItems Data Input'!$E38="C - Capital Item",TRIM('PCA Repairs-CapItems Data Input'!P38)&lt;&gt;""),'PCA Repairs-CapItems Data Input'!P38,"")</f>
        <v/>
      </c>
      <c r="AC48" s="173" t="str">
        <f>IF(AND('PCA Repairs-CapItems Data Input'!$E38="I - Immediate Repair",TRIM('PCA Repairs-CapItems Data Input'!I38)&lt;&gt;""),'PCA Repairs-CapItems Data Input'!I38,"")</f>
        <v/>
      </c>
      <c r="AD48" s="74" t="str">
        <f>IF(AND('PCA Repairs-CapItems Data Input'!$E38="I - Immediate Repair",TRIM('PCA Repairs-CapItems Data Input'!J38)&lt;&gt;""),MID('PCA Repairs-CapItems Data Input'!J38,1,FIND(" - ",'PCA Repairs-CapItems Data Input'!J38,1)),"")</f>
        <v/>
      </c>
      <c r="AE48" s="168" t="str">
        <f>IF(AND('PCA Repairs-CapItems Data Input'!$E38="I - Immediate Repair",TRIM('PCA Repairs-CapItems Data Input'!K38)&lt;&gt;""),'PCA Repairs-CapItems Data Input'!K38,"")</f>
        <v/>
      </c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</row>
    <row r="49" spans="1:131" ht="15.75" thickBot="1" x14ac:dyDescent="0.3">
      <c r="A49" s="132"/>
      <c r="B49" s="73" t="str">
        <f>IF(TRIM('PCA Repairs-CapItems Data Input'!C39)="","",'PCA Repairs-CapItems Data Input'!C39)</f>
        <v/>
      </c>
      <c r="C49" s="74" t="str">
        <f>IF(TRIM('PCA Repairs-CapItems Data Input'!D39)="","",'PCA Repairs-CapItems Data Input'!D39)</f>
        <v/>
      </c>
      <c r="D49" s="74" t="str">
        <f>IF(TRIM('PCA Repairs-CapItems Data Input'!E39)="","",MID('PCA Repairs-CapItems Data Input'!E39,1,FIND(" - ",'PCA Repairs-CapItems Data Input'!E39,1)))</f>
        <v/>
      </c>
      <c r="E49" s="74" t="str">
        <f>IF(TRIM('PCA Repairs-CapItems Data Input'!F39)="","",MID('PCA Repairs-CapItems Data Input'!F39,1,FIND(" - ",'PCA Repairs-CapItems Data Input'!F39,1)))</f>
        <v/>
      </c>
      <c r="F49" s="74" t="str">
        <f>IF(AND('PCA Repairs-CapItems Data Input'!$E39="I - Immediate Repair",'PCA Repairs-CapItems Data Input'!G39&lt;&gt;""),'PCA Repairs-CapItems Data Input'!G39,"")</f>
        <v/>
      </c>
      <c r="G49" s="74" t="str">
        <f>IF(AND('PCA Repairs-CapItems Data Input'!$E39="I - Immediate Repair",'PCA Repairs-CapItems Data Input'!H39&lt;&gt;""),'PCA Repairs-CapItems Data Input'!H39,"")</f>
        <v/>
      </c>
      <c r="H49" s="75" t="str">
        <f>IF(AND('PCA Repairs-CapItems Data Input'!$E39="I - Immediate Repair",'PCA Repairs-CapItems Data Input'!L39&lt;&gt;""),'PCA Repairs-CapItems Data Input'!L39,"")</f>
        <v/>
      </c>
      <c r="I49" s="74" t="str">
        <f>IF(AND('PCA Repairs-CapItems Data Input'!$E39="C - Capital Item",TRIM('PCA Repairs-CapItems Data Input'!M39)&lt;&gt;""),'PCA Repairs-CapItems Data Input'!M39,"")</f>
        <v/>
      </c>
      <c r="J49" s="74" t="str">
        <f>IF(AND('PCA Repairs-CapItems Data Input'!$E39="C - Capital Item",TRIM('PCA Repairs-CapItems Data Input'!N39)&lt;&gt;""),'PCA Repairs-CapItems Data Input'!N39,"")</f>
        <v/>
      </c>
      <c r="K49" s="75" t="str">
        <f>IF(AND('PCA Repairs-CapItems Data Input'!$E39="C - Capital Item",TRIM('PCA Repairs-CapItems Data Input'!O39)&lt;&gt;""),'PCA Repairs-CapItems Data Input'!O39,"")</f>
        <v/>
      </c>
      <c r="L49" s="74" t="str">
        <f>IF(AND('PCA Repairs-CapItems Data Input'!$E39="C - Capital Item",TRIM('PCA Repairs-CapItems Data Input'!Q39)&lt;&gt;""),'PCA Repairs-CapItems Data Input'!Q39,"")</f>
        <v/>
      </c>
      <c r="M49" s="75" t="str">
        <f>IF(AND('PCA Repairs-CapItems Data Input'!$E39="C - Capital Item",TRIM('PCA Repairs-CapItems Data Input'!R39)&lt;&gt;""),'PCA Repairs-CapItems Data Input'!R39,"")</f>
        <v/>
      </c>
      <c r="N49" s="75" t="str">
        <f>IF(AND('PCA Repairs-CapItems Data Input'!$E39="C - Capital Item",TRIM('PCA Repairs-CapItems Data Input'!S39)&lt;&gt;""),'PCA Repairs-CapItems Data Input'!S39,"")</f>
        <v/>
      </c>
      <c r="O49" s="75" t="str">
        <f>IF(AND('PCA Repairs-CapItems Data Input'!$E39="C - Capital Item",TRIM('PCA Repairs-CapItems Data Input'!T39)&lt;&gt;""),'PCA Repairs-CapItems Data Input'!T39,"")</f>
        <v/>
      </c>
      <c r="P49" s="75" t="str">
        <f>IF(AND('PCA Repairs-CapItems Data Input'!$E39="C - Capital Item",TRIM('PCA Repairs-CapItems Data Input'!U39)&lt;&gt;""),'PCA Repairs-CapItems Data Input'!U39,"")</f>
        <v/>
      </c>
      <c r="Q49" s="75" t="str">
        <f>IF(AND('PCA Repairs-CapItems Data Input'!$E39="C - Capital Item",TRIM('PCA Repairs-CapItems Data Input'!V39)&lt;&gt;""),'PCA Repairs-CapItems Data Input'!V39,"")</f>
        <v/>
      </c>
      <c r="R49" s="75" t="str">
        <f>IF(AND('PCA Repairs-CapItems Data Input'!$E39="C - Capital Item",TRIM('PCA Repairs-CapItems Data Input'!W39)&lt;&gt;""),'PCA Repairs-CapItems Data Input'!W39,"")</f>
        <v/>
      </c>
      <c r="S49" s="75" t="str">
        <f>IF(AND('PCA Repairs-CapItems Data Input'!$E39="C - Capital Item",TRIM('PCA Repairs-CapItems Data Input'!X39)&lt;&gt;""),'PCA Repairs-CapItems Data Input'!X39,"")</f>
        <v/>
      </c>
      <c r="T49" s="75" t="str">
        <f>IF(AND('PCA Repairs-CapItems Data Input'!$E39="C - Capital Item",TRIM('PCA Repairs-CapItems Data Input'!Y39)&lt;&gt;""),'PCA Repairs-CapItems Data Input'!Y39,"")</f>
        <v/>
      </c>
      <c r="U49" s="75" t="str">
        <f>IF(AND('PCA Repairs-CapItems Data Input'!$E39="C - Capital Item",TRIM('PCA Repairs-CapItems Data Input'!Z39)&lt;&gt;""),'PCA Repairs-CapItems Data Input'!Z39,"")</f>
        <v/>
      </c>
      <c r="V49" s="75" t="str">
        <f>IF(AND('PCA Repairs-CapItems Data Input'!$E39="C - Capital Item",TRIM('PCA Repairs-CapItems Data Input'!AA39)&lt;&gt;""),'PCA Repairs-CapItems Data Input'!AA39,"")</f>
        <v/>
      </c>
      <c r="W49" s="75" t="str">
        <f>IF(AND('PCA Repairs-CapItems Data Input'!$E39="C - Capital Item",TRIM('PCA Repairs-CapItems Data Input'!AB39)&lt;&gt;""),'PCA Repairs-CapItems Data Input'!AB39,"")</f>
        <v/>
      </c>
      <c r="X49" s="75" t="str">
        <f>IF(AND('PCA Repairs-CapItems Data Input'!$E39="C - Capital Item",TRIM('PCA Repairs-CapItems Data Input'!AC39)&lt;&gt;""),'PCA Repairs-CapItems Data Input'!AC39,"")</f>
        <v/>
      </c>
      <c r="Y49" s="75" t="str">
        <f>IF(AND('PCA Repairs-CapItems Data Input'!$E39="C - Capital Item",TRIM('PCA Repairs-CapItems Data Input'!AD39)&lt;&gt;""),'PCA Repairs-CapItems Data Input'!AD39,"")</f>
        <v/>
      </c>
      <c r="Z49" s="75" t="str">
        <f>IF(AND('PCA Repairs-CapItems Data Input'!$E39="C - Capital Item",TRIM('PCA Repairs-CapItems Data Input'!AE39)&lt;&gt;""),'PCA Repairs-CapItems Data Input'!AE39,"")</f>
        <v/>
      </c>
      <c r="AA49" s="76" t="str">
        <f>IF(AND('PCA Repairs-CapItems Data Input'!$E39="C - Capital Item",TRIM('PCA Repairs-CapItems Data Input'!AF39)&lt;&gt;""),'PCA Repairs-CapItems Data Input'!AF39,"")</f>
        <v/>
      </c>
      <c r="AB49" s="74" t="str">
        <f>IF(AND('PCA Repairs-CapItems Data Input'!$E39="C - Capital Item",TRIM('PCA Repairs-CapItems Data Input'!P39)&lt;&gt;""),'PCA Repairs-CapItems Data Input'!P39,"")</f>
        <v/>
      </c>
      <c r="AC49" s="173" t="str">
        <f>IF(AND('PCA Repairs-CapItems Data Input'!$E39="I - Immediate Repair",TRIM('PCA Repairs-CapItems Data Input'!I39)&lt;&gt;""),'PCA Repairs-CapItems Data Input'!I39,"")</f>
        <v/>
      </c>
      <c r="AD49" s="74" t="str">
        <f>IF(AND('PCA Repairs-CapItems Data Input'!$E39="I - Immediate Repair",TRIM('PCA Repairs-CapItems Data Input'!J39)&lt;&gt;""),MID('PCA Repairs-CapItems Data Input'!J39,1,FIND(" - ",'PCA Repairs-CapItems Data Input'!J39,1)),"")</f>
        <v/>
      </c>
      <c r="AE49" s="168" t="str">
        <f>IF(AND('PCA Repairs-CapItems Data Input'!$E39="I - Immediate Repair",TRIM('PCA Repairs-CapItems Data Input'!K39)&lt;&gt;""),'PCA Repairs-CapItems Data Input'!K39,"")</f>
        <v/>
      </c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</row>
    <row r="50" spans="1:131" ht="15.75" thickBot="1" x14ac:dyDescent="0.3">
      <c r="A50" s="132"/>
      <c r="B50" s="73" t="str">
        <f>IF(TRIM('PCA Repairs-CapItems Data Input'!C40)="","",'PCA Repairs-CapItems Data Input'!C40)</f>
        <v/>
      </c>
      <c r="C50" s="74" t="str">
        <f>IF(TRIM('PCA Repairs-CapItems Data Input'!D40)="","",'PCA Repairs-CapItems Data Input'!D40)</f>
        <v/>
      </c>
      <c r="D50" s="74" t="str">
        <f>IF(TRIM('PCA Repairs-CapItems Data Input'!E40)="","",MID('PCA Repairs-CapItems Data Input'!E40,1,FIND(" - ",'PCA Repairs-CapItems Data Input'!E40,1)))</f>
        <v/>
      </c>
      <c r="E50" s="74" t="str">
        <f>IF(TRIM('PCA Repairs-CapItems Data Input'!F40)="","",MID('PCA Repairs-CapItems Data Input'!F40,1,FIND(" - ",'PCA Repairs-CapItems Data Input'!F40,1)))</f>
        <v/>
      </c>
      <c r="F50" s="74" t="str">
        <f>IF(AND('PCA Repairs-CapItems Data Input'!$E40="I - Immediate Repair",'PCA Repairs-CapItems Data Input'!G40&lt;&gt;""),'PCA Repairs-CapItems Data Input'!G40,"")</f>
        <v/>
      </c>
      <c r="G50" s="74" t="str">
        <f>IF(AND('PCA Repairs-CapItems Data Input'!$E40="I - Immediate Repair",'PCA Repairs-CapItems Data Input'!H40&lt;&gt;""),'PCA Repairs-CapItems Data Input'!H40,"")</f>
        <v/>
      </c>
      <c r="H50" s="75" t="str">
        <f>IF(AND('PCA Repairs-CapItems Data Input'!$E40="I - Immediate Repair",'PCA Repairs-CapItems Data Input'!L40&lt;&gt;""),'PCA Repairs-CapItems Data Input'!L40,"")</f>
        <v/>
      </c>
      <c r="I50" s="74" t="str">
        <f>IF(AND('PCA Repairs-CapItems Data Input'!$E40="C - Capital Item",TRIM('PCA Repairs-CapItems Data Input'!M40)&lt;&gt;""),'PCA Repairs-CapItems Data Input'!M40,"")</f>
        <v/>
      </c>
      <c r="J50" s="74" t="str">
        <f>IF(AND('PCA Repairs-CapItems Data Input'!$E40="C - Capital Item",TRIM('PCA Repairs-CapItems Data Input'!N40)&lt;&gt;""),'PCA Repairs-CapItems Data Input'!N40,"")</f>
        <v/>
      </c>
      <c r="K50" s="75" t="str">
        <f>IF(AND('PCA Repairs-CapItems Data Input'!$E40="C - Capital Item",TRIM('PCA Repairs-CapItems Data Input'!O40)&lt;&gt;""),'PCA Repairs-CapItems Data Input'!O40,"")</f>
        <v/>
      </c>
      <c r="L50" s="74" t="str">
        <f>IF(AND('PCA Repairs-CapItems Data Input'!$E40="C - Capital Item",TRIM('PCA Repairs-CapItems Data Input'!Q40)&lt;&gt;""),'PCA Repairs-CapItems Data Input'!Q40,"")</f>
        <v/>
      </c>
      <c r="M50" s="75" t="str">
        <f>IF(AND('PCA Repairs-CapItems Data Input'!$E40="C - Capital Item",TRIM('PCA Repairs-CapItems Data Input'!R40)&lt;&gt;""),'PCA Repairs-CapItems Data Input'!R40,"")</f>
        <v/>
      </c>
      <c r="N50" s="75" t="str">
        <f>IF(AND('PCA Repairs-CapItems Data Input'!$E40="C - Capital Item",TRIM('PCA Repairs-CapItems Data Input'!S40)&lt;&gt;""),'PCA Repairs-CapItems Data Input'!S40,"")</f>
        <v/>
      </c>
      <c r="O50" s="75" t="str">
        <f>IF(AND('PCA Repairs-CapItems Data Input'!$E40="C - Capital Item",TRIM('PCA Repairs-CapItems Data Input'!T40)&lt;&gt;""),'PCA Repairs-CapItems Data Input'!T40,"")</f>
        <v/>
      </c>
      <c r="P50" s="75" t="str">
        <f>IF(AND('PCA Repairs-CapItems Data Input'!$E40="C - Capital Item",TRIM('PCA Repairs-CapItems Data Input'!U40)&lt;&gt;""),'PCA Repairs-CapItems Data Input'!U40,"")</f>
        <v/>
      </c>
      <c r="Q50" s="75" t="str">
        <f>IF(AND('PCA Repairs-CapItems Data Input'!$E40="C - Capital Item",TRIM('PCA Repairs-CapItems Data Input'!V40)&lt;&gt;""),'PCA Repairs-CapItems Data Input'!V40,"")</f>
        <v/>
      </c>
      <c r="R50" s="75" t="str">
        <f>IF(AND('PCA Repairs-CapItems Data Input'!$E40="C - Capital Item",TRIM('PCA Repairs-CapItems Data Input'!W40)&lt;&gt;""),'PCA Repairs-CapItems Data Input'!W40,"")</f>
        <v/>
      </c>
      <c r="S50" s="75" t="str">
        <f>IF(AND('PCA Repairs-CapItems Data Input'!$E40="C - Capital Item",TRIM('PCA Repairs-CapItems Data Input'!X40)&lt;&gt;""),'PCA Repairs-CapItems Data Input'!X40,"")</f>
        <v/>
      </c>
      <c r="T50" s="75" t="str">
        <f>IF(AND('PCA Repairs-CapItems Data Input'!$E40="C - Capital Item",TRIM('PCA Repairs-CapItems Data Input'!Y40)&lt;&gt;""),'PCA Repairs-CapItems Data Input'!Y40,"")</f>
        <v/>
      </c>
      <c r="U50" s="75" t="str">
        <f>IF(AND('PCA Repairs-CapItems Data Input'!$E40="C - Capital Item",TRIM('PCA Repairs-CapItems Data Input'!Z40)&lt;&gt;""),'PCA Repairs-CapItems Data Input'!Z40,"")</f>
        <v/>
      </c>
      <c r="V50" s="75" t="str">
        <f>IF(AND('PCA Repairs-CapItems Data Input'!$E40="C - Capital Item",TRIM('PCA Repairs-CapItems Data Input'!AA40)&lt;&gt;""),'PCA Repairs-CapItems Data Input'!AA40,"")</f>
        <v/>
      </c>
      <c r="W50" s="75" t="str">
        <f>IF(AND('PCA Repairs-CapItems Data Input'!$E40="C - Capital Item",TRIM('PCA Repairs-CapItems Data Input'!AB40)&lt;&gt;""),'PCA Repairs-CapItems Data Input'!AB40,"")</f>
        <v/>
      </c>
      <c r="X50" s="75" t="str">
        <f>IF(AND('PCA Repairs-CapItems Data Input'!$E40="C - Capital Item",TRIM('PCA Repairs-CapItems Data Input'!AC40)&lt;&gt;""),'PCA Repairs-CapItems Data Input'!AC40,"")</f>
        <v/>
      </c>
      <c r="Y50" s="75" t="str">
        <f>IF(AND('PCA Repairs-CapItems Data Input'!$E40="C - Capital Item",TRIM('PCA Repairs-CapItems Data Input'!AD40)&lt;&gt;""),'PCA Repairs-CapItems Data Input'!AD40,"")</f>
        <v/>
      </c>
      <c r="Z50" s="75" t="str">
        <f>IF(AND('PCA Repairs-CapItems Data Input'!$E40="C - Capital Item",TRIM('PCA Repairs-CapItems Data Input'!AE40)&lt;&gt;""),'PCA Repairs-CapItems Data Input'!AE40,"")</f>
        <v/>
      </c>
      <c r="AA50" s="76" t="str">
        <f>IF(AND('PCA Repairs-CapItems Data Input'!$E40="C - Capital Item",TRIM('PCA Repairs-CapItems Data Input'!AF40)&lt;&gt;""),'PCA Repairs-CapItems Data Input'!AF40,"")</f>
        <v/>
      </c>
      <c r="AB50" s="74" t="str">
        <f>IF(AND('PCA Repairs-CapItems Data Input'!$E40="C - Capital Item",TRIM('PCA Repairs-CapItems Data Input'!P40)&lt;&gt;""),'PCA Repairs-CapItems Data Input'!P40,"")</f>
        <v/>
      </c>
      <c r="AC50" s="173" t="str">
        <f>IF(AND('PCA Repairs-CapItems Data Input'!$E40="I - Immediate Repair",TRIM('PCA Repairs-CapItems Data Input'!I40)&lt;&gt;""),'PCA Repairs-CapItems Data Input'!I40,"")</f>
        <v/>
      </c>
      <c r="AD50" s="74" t="str">
        <f>IF(AND('PCA Repairs-CapItems Data Input'!$E40="I - Immediate Repair",TRIM('PCA Repairs-CapItems Data Input'!J40)&lt;&gt;""),MID('PCA Repairs-CapItems Data Input'!J40,1,FIND(" - ",'PCA Repairs-CapItems Data Input'!J40,1)),"")</f>
        <v/>
      </c>
      <c r="AE50" s="168" t="str">
        <f>IF(AND('PCA Repairs-CapItems Data Input'!$E40="I - Immediate Repair",TRIM('PCA Repairs-CapItems Data Input'!K40)&lt;&gt;""),'PCA Repairs-CapItems Data Input'!K40,"")</f>
        <v/>
      </c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</row>
    <row r="51" spans="1:131" ht="15.75" thickBot="1" x14ac:dyDescent="0.3">
      <c r="A51" s="132"/>
      <c r="B51" s="73" t="str">
        <f>IF(TRIM('PCA Repairs-CapItems Data Input'!C41)="","",'PCA Repairs-CapItems Data Input'!C41)</f>
        <v/>
      </c>
      <c r="C51" s="74" t="str">
        <f>IF(TRIM('PCA Repairs-CapItems Data Input'!D41)="","",'PCA Repairs-CapItems Data Input'!D41)</f>
        <v/>
      </c>
      <c r="D51" s="74" t="str">
        <f>IF(TRIM('PCA Repairs-CapItems Data Input'!E41)="","",MID('PCA Repairs-CapItems Data Input'!E41,1,FIND(" - ",'PCA Repairs-CapItems Data Input'!E41,1)))</f>
        <v/>
      </c>
      <c r="E51" s="74" t="str">
        <f>IF(TRIM('PCA Repairs-CapItems Data Input'!F41)="","",MID('PCA Repairs-CapItems Data Input'!F41,1,FIND(" - ",'PCA Repairs-CapItems Data Input'!F41,1)))</f>
        <v/>
      </c>
      <c r="F51" s="74" t="str">
        <f>IF(AND('PCA Repairs-CapItems Data Input'!$E41="I - Immediate Repair",'PCA Repairs-CapItems Data Input'!G41&lt;&gt;""),'PCA Repairs-CapItems Data Input'!G41,"")</f>
        <v/>
      </c>
      <c r="G51" s="74" t="str">
        <f>IF(AND('PCA Repairs-CapItems Data Input'!$E41="I - Immediate Repair",'PCA Repairs-CapItems Data Input'!H41&lt;&gt;""),'PCA Repairs-CapItems Data Input'!H41,"")</f>
        <v/>
      </c>
      <c r="H51" s="75" t="str">
        <f>IF(AND('PCA Repairs-CapItems Data Input'!$E41="I - Immediate Repair",'PCA Repairs-CapItems Data Input'!L41&lt;&gt;""),'PCA Repairs-CapItems Data Input'!L41,"")</f>
        <v/>
      </c>
      <c r="I51" s="74" t="str">
        <f>IF(AND('PCA Repairs-CapItems Data Input'!$E41="C - Capital Item",TRIM('PCA Repairs-CapItems Data Input'!M41)&lt;&gt;""),'PCA Repairs-CapItems Data Input'!M41,"")</f>
        <v/>
      </c>
      <c r="J51" s="74" t="str">
        <f>IF(AND('PCA Repairs-CapItems Data Input'!$E41="C - Capital Item",TRIM('PCA Repairs-CapItems Data Input'!N41)&lt;&gt;""),'PCA Repairs-CapItems Data Input'!N41,"")</f>
        <v/>
      </c>
      <c r="K51" s="75" t="str">
        <f>IF(AND('PCA Repairs-CapItems Data Input'!$E41="C - Capital Item",TRIM('PCA Repairs-CapItems Data Input'!O41)&lt;&gt;""),'PCA Repairs-CapItems Data Input'!O41,"")</f>
        <v/>
      </c>
      <c r="L51" s="74" t="str">
        <f>IF(AND('PCA Repairs-CapItems Data Input'!$E41="C - Capital Item",TRIM('PCA Repairs-CapItems Data Input'!Q41)&lt;&gt;""),'PCA Repairs-CapItems Data Input'!Q41,"")</f>
        <v/>
      </c>
      <c r="M51" s="75" t="str">
        <f>IF(AND('PCA Repairs-CapItems Data Input'!$E41="C - Capital Item",TRIM('PCA Repairs-CapItems Data Input'!R41)&lt;&gt;""),'PCA Repairs-CapItems Data Input'!R41,"")</f>
        <v/>
      </c>
      <c r="N51" s="75" t="str">
        <f>IF(AND('PCA Repairs-CapItems Data Input'!$E41="C - Capital Item",TRIM('PCA Repairs-CapItems Data Input'!S41)&lt;&gt;""),'PCA Repairs-CapItems Data Input'!S41,"")</f>
        <v/>
      </c>
      <c r="O51" s="75" t="str">
        <f>IF(AND('PCA Repairs-CapItems Data Input'!$E41="C - Capital Item",TRIM('PCA Repairs-CapItems Data Input'!T41)&lt;&gt;""),'PCA Repairs-CapItems Data Input'!T41,"")</f>
        <v/>
      </c>
      <c r="P51" s="75" t="str">
        <f>IF(AND('PCA Repairs-CapItems Data Input'!$E41="C - Capital Item",TRIM('PCA Repairs-CapItems Data Input'!U41)&lt;&gt;""),'PCA Repairs-CapItems Data Input'!U41,"")</f>
        <v/>
      </c>
      <c r="Q51" s="75" t="str">
        <f>IF(AND('PCA Repairs-CapItems Data Input'!$E41="C - Capital Item",TRIM('PCA Repairs-CapItems Data Input'!V41)&lt;&gt;""),'PCA Repairs-CapItems Data Input'!V41,"")</f>
        <v/>
      </c>
      <c r="R51" s="75" t="str">
        <f>IF(AND('PCA Repairs-CapItems Data Input'!$E41="C - Capital Item",TRIM('PCA Repairs-CapItems Data Input'!W41)&lt;&gt;""),'PCA Repairs-CapItems Data Input'!W41,"")</f>
        <v/>
      </c>
      <c r="S51" s="75" t="str">
        <f>IF(AND('PCA Repairs-CapItems Data Input'!$E41="C - Capital Item",TRIM('PCA Repairs-CapItems Data Input'!X41)&lt;&gt;""),'PCA Repairs-CapItems Data Input'!X41,"")</f>
        <v/>
      </c>
      <c r="T51" s="75" t="str">
        <f>IF(AND('PCA Repairs-CapItems Data Input'!$E41="C - Capital Item",TRIM('PCA Repairs-CapItems Data Input'!Y41)&lt;&gt;""),'PCA Repairs-CapItems Data Input'!Y41,"")</f>
        <v/>
      </c>
      <c r="U51" s="75" t="str">
        <f>IF(AND('PCA Repairs-CapItems Data Input'!$E41="C - Capital Item",TRIM('PCA Repairs-CapItems Data Input'!Z41)&lt;&gt;""),'PCA Repairs-CapItems Data Input'!Z41,"")</f>
        <v/>
      </c>
      <c r="V51" s="75" t="str">
        <f>IF(AND('PCA Repairs-CapItems Data Input'!$E41="C - Capital Item",TRIM('PCA Repairs-CapItems Data Input'!AA41)&lt;&gt;""),'PCA Repairs-CapItems Data Input'!AA41,"")</f>
        <v/>
      </c>
      <c r="W51" s="75" t="str">
        <f>IF(AND('PCA Repairs-CapItems Data Input'!$E41="C - Capital Item",TRIM('PCA Repairs-CapItems Data Input'!AB41)&lt;&gt;""),'PCA Repairs-CapItems Data Input'!AB41,"")</f>
        <v/>
      </c>
      <c r="X51" s="75" t="str">
        <f>IF(AND('PCA Repairs-CapItems Data Input'!$E41="C - Capital Item",TRIM('PCA Repairs-CapItems Data Input'!AC41)&lt;&gt;""),'PCA Repairs-CapItems Data Input'!AC41,"")</f>
        <v/>
      </c>
      <c r="Y51" s="75" t="str">
        <f>IF(AND('PCA Repairs-CapItems Data Input'!$E41="C - Capital Item",TRIM('PCA Repairs-CapItems Data Input'!AD41)&lt;&gt;""),'PCA Repairs-CapItems Data Input'!AD41,"")</f>
        <v/>
      </c>
      <c r="Z51" s="75" t="str">
        <f>IF(AND('PCA Repairs-CapItems Data Input'!$E41="C - Capital Item",TRIM('PCA Repairs-CapItems Data Input'!AE41)&lt;&gt;""),'PCA Repairs-CapItems Data Input'!AE41,"")</f>
        <v/>
      </c>
      <c r="AA51" s="76" t="str">
        <f>IF(AND('PCA Repairs-CapItems Data Input'!$E41="C - Capital Item",TRIM('PCA Repairs-CapItems Data Input'!AF41)&lt;&gt;""),'PCA Repairs-CapItems Data Input'!AF41,"")</f>
        <v/>
      </c>
      <c r="AB51" s="74" t="str">
        <f>IF(AND('PCA Repairs-CapItems Data Input'!$E41="C - Capital Item",TRIM('PCA Repairs-CapItems Data Input'!P41)&lt;&gt;""),'PCA Repairs-CapItems Data Input'!P41,"")</f>
        <v/>
      </c>
      <c r="AC51" s="173" t="str">
        <f>IF(AND('PCA Repairs-CapItems Data Input'!$E41="I - Immediate Repair",TRIM('PCA Repairs-CapItems Data Input'!I41)&lt;&gt;""),'PCA Repairs-CapItems Data Input'!I41,"")</f>
        <v/>
      </c>
      <c r="AD51" s="74" t="str">
        <f>IF(AND('PCA Repairs-CapItems Data Input'!$E41="I - Immediate Repair",TRIM('PCA Repairs-CapItems Data Input'!J41)&lt;&gt;""),MID('PCA Repairs-CapItems Data Input'!J41,1,FIND(" - ",'PCA Repairs-CapItems Data Input'!J41,1)),"")</f>
        <v/>
      </c>
      <c r="AE51" s="168" t="str">
        <f>IF(AND('PCA Repairs-CapItems Data Input'!$E41="I - Immediate Repair",TRIM('PCA Repairs-CapItems Data Input'!K41)&lt;&gt;""),'PCA Repairs-CapItems Data Input'!K41,"")</f>
        <v/>
      </c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</row>
    <row r="52" spans="1:131" ht="15.75" thickBot="1" x14ac:dyDescent="0.3">
      <c r="A52" s="132"/>
      <c r="B52" s="73" t="str">
        <f>IF(TRIM('PCA Repairs-CapItems Data Input'!C42)="","",'PCA Repairs-CapItems Data Input'!C42)</f>
        <v/>
      </c>
      <c r="C52" s="74" t="str">
        <f>IF(TRIM('PCA Repairs-CapItems Data Input'!D42)="","",'PCA Repairs-CapItems Data Input'!D42)</f>
        <v/>
      </c>
      <c r="D52" s="74" t="str">
        <f>IF(TRIM('PCA Repairs-CapItems Data Input'!E42)="","",MID('PCA Repairs-CapItems Data Input'!E42,1,FIND(" - ",'PCA Repairs-CapItems Data Input'!E42,1)))</f>
        <v/>
      </c>
      <c r="E52" s="74" t="str">
        <f>IF(TRIM('PCA Repairs-CapItems Data Input'!F42)="","",MID('PCA Repairs-CapItems Data Input'!F42,1,FIND(" - ",'PCA Repairs-CapItems Data Input'!F42,1)))</f>
        <v/>
      </c>
      <c r="F52" s="74" t="str">
        <f>IF(AND('PCA Repairs-CapItems Data Input'!$E42="I - Immediate Repair",'PCA Repairs-CapItems Data Input'!G42&lt;&gt;""),'PCA Repairs-CapItems Data Input'!G42,"")</f>
        <v/>
      </c>
      <c r="G52" s="74" t="str">
        <f>IF(AND('PCA Repairs-CapItems Data Input'!$E42="I - Immediate Repair",'PCA Repairs-CapItems Data Input'!H42&lt;&gt;""),'PCA Repairs-CapItems Data Input'!H42,"")</f>
        <v/>
      </c>
      <c r="H52" s="75" t="str">
        <f>IF(AND('PCA Repairs-CapItems Data Input'!$E42="I - Immediate Repair",'PCA Repairs-CapItems Data Input'!L42&lt;&gt;""),'PCA Repairs-CapItems Data Input'!L42,"")</f>
        <v/>
      </c>
      <c r="I52" s="74" t="str">
        <f>IF(AND('PCA Repairs-CapItems Data Input'!$E42="C - Capital Item",TRIM('PCA Repairs-CapItems Data Input'!M42)&lt;&gt;""),'PCA Repairs-CapItems Data Input'!M42,"")</f>
        <v/>
      </c>
      <c r="J52" s="74" t="str">
        <f>IF(AND('PCA Repairs-CapItems Data Input'!$E42="C - Capital Item",TRIM('PCA Repairs-CapItems Data Input'!N42)&lt;&gt;""),'PCA Repairs-CapItems Data Input'!N42,"")</f>
        <v/>
      </c>
      <c r="K52" s="75" t="str">
        <f>IF(AND('PCA Repairs-CapItems Data Input'!$E42="C - Capital Item",TRIM('PCA Repairs-CapItems Data Input'!O42)&lt;&gt;""),'PCA Repairs-CapItems Data Input'!O42,"")</f>
        <v/>
      </c>
      <c r="L52" s="74" t="str">
        <f>IF(AND('PCA Repairs-CapItems Data Input'!$E42="C - Capital Item",TRIM('PCA Repairs-CapItems Data Input'!Q42)&lt;&gt;""),'PCA Repairs-CapItems Data Input'!Q42,"")</f>
        <v/>
      </c>
      <c r="M52" s="75" t="str">
        <f>IF(AND('PCA Repairs-CapItems Data Input'!$E42="C - Capital Item",TRIM('PCA Repairs-CapItems Data Input'!R42)&lt;&gt;""),'PCA Repairs-CapItems Data Input'!R42,"")</f>
        <v/>
      </c>
      <c r="N52" s="75" t="str">
        <f>IF(AND('PCA Repairs-CapItems Data Input'!$E42="C - Capital Item",TRIM('PCA Repairs-CapItems Data Input'!S42)&lt;&gt;""),'PCA Repairs-CapItems Data Input'!S42,"")</f>
        <v/>
      </c>
      <c r="O52" s="75" t="str">
        <f>IF(AND('PCA Repairs-CapItems Data Input'!$E42="C - Capital Item",TRIM('PCA Repairs-CapItems Data Input'!T42)&lt;&gt;""),'PCA Repairs-CapItems Data Input'!T42,"")</f>
        <v/>
      </c>
      <c r="P52" s="75" t="str">
        <f>IF(AND('PCA Repairs-CapItems Data Input'!$E42="C - Capital Item",TRIM('PCA Repairs-CapItems Data Input'!U42)&lt;&gt;""),'PCA Repairs-CapItems Data Input'!U42,"")</f>
        <v/>
      </c>
      <c r="Q52" s="75" t="str">
        <f>IF(AND('PCA Repairs-CapItems Data Input'!$E42="C - Capital Item",TRIM('PCA Repairs-CapItems Data Input'!V42)&lt;&gt;""),'PCA Repairs-CapItems Data Input'!V42,"")</f>
        <v/>
      </c>
      <c r="R52" s="75" t="str">
        <f>IF(AND('PCA Repairs-CapItems Data Input'!$E42="C - Capital Item",TRIM('PCA Repairs-CapItems Data Input'!W42)&lt;&gt;""),'PCA Repairs-CapItems Data Input'!W42,"")</f>
        <v/>
      </c>
      <c r="S52" s="75" t="str">
        <f>IF(AND('PCA Repairs-CapItems Data Input'!$E42="C - Capital Item",TRIM('PCA Repairs-CapItems Data Input'!X42)&lt;&gt;""),'PCA Repairs-CapItems Data Input'!X42,"")</f>
        <v/>
      </c>
      <c r="T52" s="75" t="str">
        <f>IF(AND('PCA Repairs-CapItems Data Input'!$E42="C - Capital Item",TRIM('PCA Repairs-CapItems Data Input'!Y42)&lt;&gt;""),'PCA Repairs-CapItems Data Input'!Y42,"")</f>
        <v/>
      </c>
      <c r="U52" s="75" t="str">
        <f>IF(AND('PCA Repairs-CapItems Data Input'!$E42="C - Capital Item",TRIM('PCA Repairs-CapItems Data Input'!Z42)&lt;&gt;""),'PCA Repairs-CapItems Data Input'!Z42,"")</f>
        <v/>
      </c>
      <c r="V52" s="75" t="str">
        <f>IF(AND('PCA Repairs-CapItems Data Input'!$E42="C - Capital Item",TRIM('PCA Repairs-CapItems Data Input'!AA42)&lt;&gt;""),'PCA Repairs-CapItems Data Input'!AA42,"")</f>
        <v/>
      </c>
      <c r="W52" s="75" t="str">
        <f>IF(AND('PCA Repairs-CapItems Data Input'!$E42="C - Capital Item",TRIM('PCA Repairs-CapItems Data Input'!AB42)&lt;&gt;""),'PCA Repairs-CapItems Data Input'!AB42,"")</f>
        <v/>
      </c>
      <c r="X52" s="75" t="str">
        <f>IF(AND('PCA Repairs-CapItems Data Input'!$E42="C - Capital Item",TRIM('PCA Repairs-CapItems Data Input'!AC42)&lt;&gt;""),'PCA Repairs-CapItems Data Input'!AC42,"")</f>
        <v/>
      </c>
      <c r="Y52" s="75" t="str">
        <f>IF(AND('PCA Repairs-CapItems Data Input'!$E42="C - Capital Item",TRIM('PCA Repairs-CapItems Data Input'!AD42)&lt;&gt;""),'PCA Repairs-CapItems Data Input'!AD42,"")</f>
        <v/>
      </c>
      <c r="Z52" s="75" t="str">
        <f>IF(AND('PCA Repairs-CapItems Data Input'!$E42="C - Capital Item",TRIM('PCA Repairs-CapItems Data Input'!AE42)&lt;&gt;""),'PCA Repairs-CapItems Data Input'!AE42,"")</f>
        <v/>
      </c>
      <c r="AA52" s="76" t="str">
        <f>IF(AND('PCA Repairs-CapItems Data Input'!$E42="C - Capital Item",TRIM('PCA Repairs-CapItems Data Input'!AF42)&lt;&gt;""),'PCA Repairs-CapItems Data Input'!AF42,"")</f>
        <v/>
      </c>
      <c r="AB52" s="74" t="str">
        <f>IF(AND('PCA Repairs-CapItems Data Input'!$E42="C - Capital Item",TRIM('PCA Repairs-CapItems Data Input'!P42)&lt;&gt;""),'PCA Repairs-CapItems Data Input'!P42,"")</f>
        <v/>
      </c>
      <c r="AC52" s="173" t="str">
        <f>IF(AND('PCA Repairs-CapItems Data Input'!$E42="I - Immediate Repair",TRIM('PCA Repairs-CapItems Data Input'!I42)&lt;&gt;""),'PCA Repairs-CapItems Data Input'!I42,"")</f>
        <v/>
      </c>
      <c r="AD52" s="74" t="str">
        <f>IF(AND('PCA Repairs-CapItems Data Input'!$E42="I - Immediate Repair",TRIM('PCA Repairs-CapItems Data Input'!J42)&lt;&gt;""),MID('PCA Repairs-CapItems Data Input'!J42,1,FIND(" - ",'PCA Repairs-CapItems Data Input'!J42,1)),"")</f>
        <v/>
      </c>
      <c r="AE52" s="168" t="str">
        <f>IF(AND('PCA Repairs-CapItems Data Input'!$E42="I - Immediate Repair",TRIM('PCA Repairs-CapItems Data Input'!K42)&lt;&gt;""),'PCA Repairs-CapItems Data Input'!K42,"")</f>
        <v/>
      </c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</row>
    <row r="53" spans="1:131" ht="15.75" thickBot="1" x14ac:dyDescent="0.3">
      <c r="A53" s="132"/>
      <c r="B53" s="73" t="str">
        <f>IF(TRIM('PCA Repairs-CapItems Data Input'!C43)="","",'PCA Repairs-CapItems Data Input'!C43)</f>
        <v/>
      </c>
      <c r="C53" s="74" t="str">
        <f>IF(TRIM('PCA Repairs-CapItems Data Input'!D43)="","",'PCA Repairs-CapItems Data Input'!D43)</f>
        <v/>
      </c>
      <c r="D53" s="74" t="str">
        <f>IF(TRIM('PCA Repairs-CapItems Data Input'!E43)="","",MID('PCA Repairs-CapItems Data Input'!E43,1,FIND(" - ",'PCA Repairs-CapItems Data Input'!E43,1)))</f>
        <v/>
      </c>
      <c r="E53" s="74" t="str">
        <f>IF(TRIM('PCA Repairs-CapItems Data Input'!F43)="","",MID('PCA Repairs-CapItems Data Input'!F43,1,FIND(" - ",'PCA Repairs-CapItems Data Input'!F43,1)))</f>
        <v/>
      </c>
      <c r="F53" s="74" t="str">
        <f>IF(AND('PCA Repairs-CapItems Data Input'!$E43="I - Immediate Repair",'PCA Repairs-CapItems Data Input'!G43&lt;&gt;""),'PCA Repairs-CapItems Data Input'!G43,"")</f>
        <v/>
      </c>
      <c r="G53" s="74" t="str">
        <f>IF(AND('PCA Repairs-CapItems Data Input'!$E43="I - Immediate Repair",'PCA Repairs-CapItems Data Input'!H43&lt;&gt;""),'PCA Repairs-CapItems Data Input'!H43,"")</f>
        <v/>
      </c>
      <c r="H53" s="75" t="str">
        <f>IF(AND('PCA Repairs-CapItems Data Input'!$E43="I - Immediate Repair",'PCA Repairs-CapItems Data Input'!L43&lt;&gt;""),'PCA Repairs-CapItems Data Input'!L43,"")</f>
        <v/>
      </c>
      <c r="I53" s="74" t="str">
        <f>IF(AND('PCA Repairs-CapItems Data Input'!$E43="C - Capital Item",TRIM('PCA Repairs-CapItems Data Input'!M43)&lt;&gt;""),'PCA Repairs-CapItems Data Input'!M43,"")</f>
        <v/>
      </c>
      <c r="J53" s="74" t="str">
        <f>IF(AND('PCA Repairs-CapItems Data Input'!$E43="C - Capital Item",TRIM('PCA Repairs-CapItems Data Input'!N43)&lt;&gt;""),'PCA Repairs-CapItems Data Input'!N43,"")</f>
        <v/>
      </c>
      <c r="K53" s="75" t="str">
        <f>IF(AND('PCA Repairs-CapItems Data Input'!$E43="C - Capital Item",TRIM('PCA Repairs-CapItems Data Input'!O43)&lt;&gt;""),'PCA Repairs-CapItems Data Input'!O43,"")</f>
        <v/>
      </c>
      <c r="L53" s="74" t="str">
        <f>IF(AND('PCA Repairs-CapItems Data Input'!$E43="C - Capital Item",TRIM('PCA Repairs-CapItems Data Input'!Q43)&lt;&gt;""),'PCA Repairs-CapItems Data Input'!Q43,"")</f>
        <v/>
      </c>
      <c r="M53" s="75" t="str">
        <f>IF(AND('PCA Repairs-CapItems Data Input'!$E43="C - Capital Item",TRIM('PCA Repairs-CapItems Data Input'!R43)&lt;&gt;""),'PCA Repairs-CapItems Data Input'!R43,"")</f>
        <v/>
      </c>
      <c r="N53" s="75" t="str">
        <f>IF(AND('PCA Repairs-CapItems Data Input'!$E43="C - Capital Item",TRIM('PCA Repairs-CapItems Data Input'!S43)&lt;&gt;""),'PCA Repairs-CapItems Data Input'!S43,"")</f>
        <v/>
      </c>
      <c r="O53" s="75" t="str">
        <f>IF(AND('PCA Repairs-CapItems Data Input'!$E43="C - Capital Item",TRIM('PCA Repairs-CapItems Data Input'!T43)&lt;&gt;""),'PCA Repairs-CapItems Data Input'!T43,"")</f>
        <v/>
      </c>
      <c r="P53" s="75" t="str">
        <f>IF(AND('PCA Repairs-CapItems Data Input'!$E43="C - Capital Item",TRIM('PCA Repairs-CapItems Data Input'!U43)&lt;&gt;""),'PCA Repairs-CapItems Data Input'!U43,"")</f>
        <v/>
      </c>
      <c r="Q53" s="75" t="str">
        <f>IF(AND('PCA Repairs-CapItems Data Input'!$E43="C - Capital Item",TRIM('PCA Repairs-CapItems Data Input'!V43)&lt;&gt;""),'PCA Repairs-CapItems Data Input'!V43,"")</f>
        <v/>
      </c>
      <c r="R53" s="75" t="str">
        <f>IF(AND('PCA Repairs-CapItems Data Input'!$E43="C - Capital Item",TRIM('PCA Repairs-CapItems Data Input'!W43)&lt;&gt;""),'PCA Repairs-CapItems Data Input'!W43,"")</f>
        <v/>
      </c>
      <c r="S53" s="75" t="str">
        <f>IF(AND('PCA Repairs-CapItems Data Input'!$E43="C - Capital Item",TRIM('PCA Repairs-CapItems Data Input'!X43)&lt;&gt;""),'PCA Repairs-CapItems Data Input'!X43,"")</f>
        <v/>
      </c>
      <c r="T53" s="75" t="str">
        <f>IF(AND('PCA Repairs-CapItems Data Input'!$E43="C - Capital Item",TRIM('PCA Repairs-CapItems Data Input'!Y43)&lt;&gt;""),'PCA Repairs-CapItems Data Input'!Y43,"")</f>
        <v/>
      </c>
      <c r="U53" s="75" t="str">
        <f>IF(AND('PCA Repairs-CapItems Data Input'!$E43="C - Capital Item",TRIM('PCA Repairs-CapItems Data Input'!Z43)&lt;&gt;""),'PCA Repairs-CapItems Data Input'!Z43,"")</f>
        <v/>
      </c>
      <c r="V53" s="75" t="str">
        <f>IF(AND('PCA Repairs-CapItems Data Input'!$E43="C - Capital Item",TRIM('PCA Repairs-CapItems Data Input'!AA43)&lt;&gt;""),'PCA Repairs-CapItems Data Input'!AA43,"")</f>
        <v/>
      </c>
      <c r="W53" s="75" t="str">
        <f>IF(AND('PCA Repairs-CapItems Data Input'!$E43="C - Capital Item",TRIM('PCA Repairs-CapItems Data Input'!AB43)&lt;&gt;""),'PCA Repairs-CapItems Data Input'!AB43,"")</f>
        <v/>
      </c>
      <c r="X53" s="75" t="str">
        <f>IF(AND('PCA Repairs-CapItems Data Input'!$E43="C - Capital Item",TRIM('PCA Repairs-CapItems Data Input'!AC43)&lt;&gt;""),'PCA Repairs-CapItems Data Input'!AC43,"")</f>
        <v/>
      </c>
      <c r="Y53" s="75" t="str">
        <f>IF(AND('PCA Repairs-CapItems Data Input'!$E43="C - Capital Item",TRIM('PCA Repairs-CapItems Data Input'!AD43)&lt;&gt;""),'PCA Repairs-CapItems Data Input'!AD43,"")</f>
        <v/>
      </c>
      <c r="Z53" s="75" t="str">
        <f>IF(AND('PCA Repairs-CapItems Data Input'!$E43="C - Capital Item",TRIM('PCA Repairs-CapItems Data Input'!AE43)&lt;&gt;""),'PCA Repairs-CapItems Data Input'!AE43,"")</f>
        <v/>
      </c>
      <c r="AA53" s="76" t="str">
        <f>IF(AND('PCA Repairs-CapItems Data Input'!$E43="C - Capital Item",TRIM('PCA Repairs-CapItems Data Input'!AF43)&lt;&gt;""),'PCA Repairs-CapItems Data Input'!AF43,"")</f>
        <v/>
      </c>
      <c r="AB53" s="74" t="str">
        <f>IF(AND('PCA Repairs-CapItems Data Input'!$E43="C - Capital Item",TRIM('PCA Repairs-CapItems Data Input'!P43)&lt;&gt;""),'PCA Repairs-CapItems Data Input'!P43,"")</f>
        <v/>
      </c>
      <c r="AC53" s="173" t="str">
        <f>IF(AND('PCA Repairs-CapItems Data Input'!$E43="I - Immediate Repair",TRIM('PCA Repairs-CapItems Data Input'!I43)&lt;&gt;""),'PCA Repairs-CapItems Data Input'!I43,"")</f>
        <v/>
      </c>
      <c r="AD53" s="74" t="str">
        <f>IF(AND('PCA Repairs-CapItems Data Input'!$E43="I - Immediate Repair",TRIM('PCA Repairs-CapItems Data Input'!J43)&lt;&gt;""),MID('PCA Repairs-CapItems Data Input'!J43,1,FIND(" - ",'PCA Repairs-CapItems Data Input'!J43,1)),"")</f>
        <v/>
      </c>
      <c r="AE53" s="168" t="str">
        <f>IF(AND('PCA Repairs-CapItems Data Input'!$E43="I - Immediate Repair",TRIM('PCA Repairs-CapItems Data Input'!K43)&lt;&gt;""),'PCA Repairs-CapItems Data Input'!K43,"")</f>
        <v/>
      </c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</row>
    <row r="54" spans="1:131" ht="15.75" thickBot="1" x14ac:dyDescent="0.3">
      <c r="A54" s="132"/>
      <c r="B54" s="73" t="str">
        <f>IF(TRIM('PCA Repairs-CapItems Data Input'!C44)="","",'PCA Repairs-CapItems Data Input'!C44)</f>
        <v/>
      </c>
      <c r="C54" s="74" t="str">
        <f>IF(TRIM('PCA Repairs-CapItems Data Input'!D44)="","",'PCA Repairs-CapItems Data Input'!D44)</f>
        <v/>
      </c>
      <c r="D54" s="74" t="str">
        <f>IF(TRIM('PCA Repairs-CapItems Data Input'!E44)="","",MID('PCA Repairs-CapItems Data Input'!E44,1,FIND(" - ",'PCA Repairs-CapItems Data Input'!E44,1)))</f>
        <v/>
      </c>
      <c r="E54" s="74" t="str">
        <f>IF(TRIM('PCA Repairs-CapItems Data Input'!F44)="","",MID('PCA Repairs-CapItems Data Input'!F44,1,FIND(" - ",'PCA Repairs-CapItems Data Input'!F44,1)))</f>
        <v/>
      </c>
      <c r="F54" s="74" t="str">
        <f>IF(AND('PCA Repairs-CapItems Data Input'!$E44="I - Immediate Repair",'PCA Repairs-CapItems Data Input'!G44&lt;&gt;""),'PCA Repairs-CapItems Data Input'!G44,"")</f>
        <v/>
      </c>
      <c r="G54" s="74" t="str">
        <f>IF(AND('PCA Repairs-CapItems Data Input'!$E44="I - Immediate Repair",'PCA Repairs-CapItems Data Input'!H44&lt;&gt;""),'PCA Repairs-CapItems Data Input'!H44,"")</f>
        <v/>
      </c>
      <c r="H54" s="75" t="str">
        <f>IF(AND('PCA Repairs-CapItems Data Input'!$E44="I - Immediate Repair",'PCA Repairs-CapItems Data Input'!L44&lt;&gt;""),'PCA Repairs-CapItems Data Input'!L44,"")</f>
        <v/>
      </c>
      <c r="I54" s="74" t="str">
        <f>IF(AND('PCA Repairs-CapItems Data Input'!$E44="C - Capital Item",TRIM('PCA Repairs-CapItems Data Input'!M44)&lt;&gt;""),'PCA Repairs-CapItems Data Input'!M44,"")</f>
        <v/>
      </c>
      <c r="J54" s="74" t="str">
        <f>IF(AND('PCA Repairs-CapItems Data Input'!$E44="C - Capital Item",TRIM('PCA Repairs-CapItems Data Input'!N44)&lt;&gt;""),'PCA Repairs-CapItems Data Input'!N44,"")</f>
        <v/>
      </c>
      <c r="K54" s="75" t="str">
        <f>IF(AND('PCA Repairs-CapItems Data Input'!$E44="C - Capital Item",TRIM('PCA Repairs-CapItems Data Input'!O44)&lt;&gt;""),'PCA Repairs-CapItems Data Input'!O44,"")</f>
        <v/>
      </c>
      <c r="L54" s="74" t="str">
        <f>IF(AND('PCA Repairs-CapItems Data Input'!$E44="C - Capital Item",TRIM('PCA Repairs-CapItems Data Input'!Q44)&lt;&gt;""),'PCA Repairs-CapItems Data Input'!Q44,"")</f>
        <v/>
      </c>
      <c r="M54" s="75" t="str">
        <f>IF(AND('PCA Repairs-CapItems Data Input'!$E44="C - Capital Item",TRIM('PCA Repairs-CapItems Data Input'!R44)&lt;&gt;""),'PCA Repairs-CapItems Data Input'!R44,"")</f>
        <v/>
      </c>
      <c r="N54" s="75" t="str">
        <f>IF(AND('PCA Repairs-CapItems Data Input'!$E44="C - Capital Item",TRIM('PCA Repairs-CapItems Data Input'!S44)&lt;&gt;""),'PCA Repairs-CapItems Data Input'!S44,"")</f>
        <v/>
      </c>
      <c r="O54" s="75" t="str">
        <f>IF(AND('PCA Repairs-CapItems Data Input'!$E44="C - Capital Item",TRIM('PCA Repairs-CapItems Data Input'!T44)&lt;&gt;""),'PCA Repairs-CapItems Data Input'!T44,"")</f>
        <v/>
      </c>
      <c r="P54" s="75" t="str">
        <f>IF(AND('PCA Repairs-CapItems Data Input'!$E44="C - Capital Item",TRIM('PCA Repairs-CapItems Data Input'!U44)&lt;&gt;""),'PCA Repairs-CapItems Data Input'!U44,"")</f>
        <v/>
      </c>
      <c r="Q54" s="75" t="str">
        <f>IF(AND('PCA Repairs-CapItems Data Input'!$E44="C - Capital Item",TRIM('PCA Repairs-CapItems Data Input'!V44)&lt;&gt;""),'PCA Repairs-CapItems Data Input'!V44,"")</f>
        <v/>
      </c>
      <c r="R54" s="75" t="str">
        <f>IF(AND('PCA Repairs-CapItems Data Input'!$E44="C - Capital Item",TRIM('PCA Repairs-CapItems Data Input'!W44)&lt;&gt;""),'PCA Repairs-CapItems Data Input'!W44,"")</f>
        <v/>
      </c>
      <c r="S54" s="75" t="str">
        <f>IF(AND('PCA Repairs-CapItems Data Input'!$E44="C - Capital Item",TRIM('PCA Repairs-CapItems Data Input'!X44)&lt;&gt;""),'PCA Repairs-CapItems Data Input'!X44,"")</f>
        <v/>
      </c>
      <c r="T54" s="75" t="str">
        <f>IF(AND('PCA Repairs-CapItems Data Input'!$E44="C - Capital Item",TRIM('PCA Repairs-CapItems Data Input'!Y44)&lt;&gt;""),'PCA Repairs-CapItems Data Input'!Y44,"")</f>
        <v/>
      </c>
      <c r="U54" s="75" t="str">
        <f>IF(AND('PCA Repairs-CapItems Data Input'!$E44="C - Capital Item",TRIM('PCA Repairs-CapItems Data Input'!Z44)&lt;&gt;""),'PCA Repairs-CapItems Data Input'!Z44,"")</f>
        <v/>
      </c>
      <c r="V54" s="75" t="str">
        <f>IF(AND('PCA Repairs-CapItems Data Input'!$E44="C - Capital Item",TRIM('PCA Repairs-CapItems Data Input'!AA44)&lt;&gt;""),'PCA Repairs-CapItems Data Input'!AA44,"")</f>
        <v/>
      </c>
      <c r="W54" s="75" t="str">
        <f>IF(AND('PCA Repairs-CapItems Data Input'!$E44="C - Capital Item",TRIM('PCA Repairs-CapItems Data Input'!AB44)&lt;&gt;""),'PCA Repairs-CapItems Data Input'!AB44,"")</f>
        <v/>
      </c>
      <c r="X54" s="75" t="str">
        <f>IF(AND('PCA Repairs-CapItems Data Input'!$E44="C - Capital Item",TRIM('PCA Repairs-CapItems Data Input'!AC44)&lt;&gt;""),'PCA Repairs-CapItems Data Input'!AC44,"")</f>
        <v/>
      </c>
      <c r="Y54" s="75" t="str">
        <f>IF(AND('PCA Repairs-CapItems Data Input'!$E44="C - Capital Item",TRIM('PCA Repairs-CapItems Data Input'!AD44)&lt;&gt;""),'PCA Repairs-CapItems Data Input'!AD44,"")</f>
        <v/>
      </c>
      <c r="Z54" s="75" t="str">
        <f>IF(AND('PCA Repairs-CapItems Data Input'!$E44="C - Capital Item",TRIM('PCA Repairs-CapItems Data Input'!AE44)&lt;&gt;""),'PCA Repairs-CapItems Data Input'!AE44,"")</f>
        <v/>
      </c>
      <c r="AA54" s="76" t="str">
        <f>IF(AND('PCA Repairs-CapItems Data Input'!$E44="C - Capital Item",TRIM('PCA Repairs-CapItems Data Input'!AF44)&lt;&gt;""),'PCA Repairs-CapItems Data Input'!AF44,"")</f>
        <v/>
      </c>
      <c r="AB54" s="74" t="str">
        <f>IF(AND('PCA Repairs-CapItems Data Input'!$E44="C - Capital Item",TRIM('PCA Repairs-CapItems Data Input'!P44)&lt;&gt;""),'PCA Repairs-CapItems Data Input'!P44,"")</f>
        <v/>
      </c>
      <c r="AC54" s="173" t="str">
        <f>IF(AND('PCA Repairs-CapItems Data Input'!$E44="I - Immediate Repair",TRIM('PCA Repairs-CapItems Data Input'!I44)&lt;&gt;""),'PCA Repairs-CapItems Data Input'!I44,"")</f>
        <v/>
      </c>
      <c r="AD54" s="74" t="str">
        <f>IF(AND('PCA Repairs-CapItems Data Input'!$E44="I - Immediate Repair",TRIM('PCA Repairs-CapItems Data Input'!J44)&lt;&gt;""),MID('PCA Repairs-CapItems Data Input'!J44,1,FIND(" - ",'PCA Repairs-CapItems Data Input'!J44,1)),"")</f>
        <v/>
      </c>
      <c r="AE54" s="168" t="str">
        <f>IF(AND('PCA Repairs-CapItems Data Input'!$E44="I - Immediate Repair",TRIM('PCA Repairs-CapItems Data Input'!K44)&lt;&gt;""),'PCA Repairs-CapItems Data Input'!K44,"")</f>
        <v/>
      </c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</row>
    <row r="55" spans="1:131" ht="15.75" thickBot="1" x14ac:dyDescent="0.3">
      <c r="A55" s="132"/>
      <c r="B55" s="73" t="str">
        <f>IF(TRIM('PCA Repairs-CapItems Data Input'!C45)="","",'PCA Repairs-CapItems Data Input'!C45)</f>
        <v/>
      </c>
      <c r="C55" s="74" t="str">
        <f>IF(TRIM('PCA Repairs-CapItems Data Input'!D45)="","",'PCA Repairs-CapItems Data Input'!D45)</f>
        <v/>
      </c>
      <c r="D55" s="74" t="str">
        <f>IF(TRIM('PCA Repairs-CapItems Data Input'!E45)="","",MID('PCA Repairs-CapItems Data Input'!E45,1,FIND(" - ",'PCA Repairs-CapItems Data Input'!E45,1)))</f>
        <v/>
      </c>
      <c r="E55" s="74" t="str">
        <f>IF(TRIM('PCA Repairs-CapItems Data Input'!F45)="","",MID('PCA Repairs-CapItems Data Input'!F45,1,FIND(" - ",'PCA Repairs-CapItems Data Input'!F45,1)))</f>
        <v/>
      </c>
      <c r="F55" s="74" t="str">
        <f>IF(AND('PCA Repairs-CapItems Data Input'!$E45="I - Immediate Repair",'PCA Repairs-CapItems Data Input'!G45&lt;&gt;""),'PCA Repairs-CapItems Data Input'!G45,"")</f>
        <v/>
      </c>
      <c r="G55" s="74" t="str">
        <f>IF(AND('PCA Repairs-CapItems Data Input'!$E45="I - Immediate Repair",'PCA Repairs-CapItems Data Input'!H45&lt;&gt;""),'PCA Repairs-CapItems Data Input'!H45,"")</f>
        <v/>
      </c>
      <c r="H55" s="75" t="str">
        <f>IF(AND('PCA Repairs-CapItems Data Input'!$E45="I - Immediate Repair",'PCA Repairs-CapItems Data Input'!L45&lt;&gt;""),'PCA Repairs-CapItems Data Input'!L45,"")</f>
        <v/>
      </c>
      <c r="I55" s="74" t="str">
        <f>IF(AND('PCA Repairs-CapItems Data Input'!$E45="C - Capital Item",TRIM('PCA Repairs-CapItems Data Input'!M45)&lt;&gt;""),'PCA Repairs-CapItems Data Input'!M45,"")</f>
        <v/>
      </c>
      <c r="J55" s="74" t="str">
        <f>IF(AND('PCA Repairs-CapItems Data Input'!$E45="C - Capital Item",TRIM('PCA Repairs-CapItems Data Input'!N45)&lt;&gt;""),'PCA Repairs-CapItems Data Input'!N45,"")</f>
        <v/>
      </c>
      <c r="K55" s="75" t="str">
        <f>IF(AND('PCA Repairs-CapItems Data Input'!$E45="C - Capital Item",TRIM('PCA Repairs-CapItems Data Input'!O45)&lt;&gt;""),'PCA Repairs-CapItems Data Input'!O45,"")</f>
        <v/>
      </c>
      <c r="L55" s="74" t="str">
        <f>IF(AND('PCA Repairs-CapItems Data Input'!$E45="C - Capital Item",TRIM('PCA Repairs-CapItems Data Input'!Q45)&lt;&gt;""),'PCA Repairs-CapItems Data Input'!Q45,"")</f>
        <v/>
      </c>
      <c r="M55" s="75" t="str">
        <f>IF(AND('PCA Repairs-CapItems Data Input'!$E45="C - Capital Item",TRIM('PCA Repairs-CapItems Data Input'!R45)&lt;&gt;""),'PCA Repairs-CapItems Data Input'!R45,"")</f>
        <v/>
      </c>
      <c r="N55" s="75" t="str">
        <f>IF(AND('PCA Repairs-CapItems Data Input'!$E45="C - Capital Item",TRIM('PCA Repairs-CapItems Data Input'!S45)&lt;&gt;""),'PCA Repairs-CapItems Data Input'!S45,"")</f>
        <v/>
      </c>
      <c r="O55" s="75" t="str">
        <f>IF(AND('PCA Repairs-CapItems Data Input'!$E45="C - Capital Item",TRIM('PCA Repairs-CapItems Data Input'!T45)&lt;&gt;""),'PCA Repairs-CapItems Data Input'!T45,"")</f>
        <v/>
      </c>
      <c r="P55" s="75" t="str">
        <f>IF(AND('PCA Repairs-CapItems Data Input'!$E45="C - Capital Item",TRIM('PCA Repairs-CapItems Data Input'!U45)&lt;&gt;""),'PCA Repairs-CapItems Data Input'!U45,"")</f>
        <v/>
      </c>
      <c r="Q55" s="75" t="str">
        <f>IF(AND('PCA Repairs-CapItems Data Input'!$E45="C - Capital Item",TRIM('PCA Repairs-CapItems Data Input'!V45)&lt;&gt;""),'PCA Repairs-CapItems Data Input'!V45,"")</f>
        <v/>
      </c>
      <c r="R55" s="75" t="str">
        <f>IF(AND('PCA Repairs-CapItems Data Input'!$E45="C - Capital Item",TRIM('PCA Repairs-CapItems Data Input'!W45)&lt;&gt;""),'PCA Repairs-CapItems Data Input'!W45,"")</f>
        <v/>
      </c>
      <c r="S55" s="75" t="str">
        <f>IF(AND('PCA Repairs-CapItems Data Input'!$E45="C - Capital Item",TRIM('PCA Repairs-CapItems Data Input'!X45)&lt;&gt;""),'PCA Repairs-CapItems Data Input'!X45,"")</f>
        <v/>
      </c>
      <c r="T55" s="75" t="str">
        <f>IF(AND('PCA Repairs-CapItems Data Input'!$E45="C - Capital Item",TRIM('PCA Repairs-CapItems Data Input'!Y45)&lt;&gt;""),'PCA Repairs-CapItems Data Input'!Y45,"")</f>
        <v/>
      </c>
      <c r="U55" s="75" t="str">
        <f>IF(AND('PCA Repairs-CapItems Data Input'!$E45="C - Capital Item",TRIM('PCA Repairs-CapItems Data Input'!Z45)&lt;&gt;""),'PCA Repairs-CapItems Data Input'!Z45,"")</f>
        <v/>
      </c>
      <c r="V55" s="75" t="str">
        <f>IF(AND('PCA Repairs-CapItems Data Input'!$E45="C - Capital Item",TRIM('PCA Repairs-CapItems Data Input'!AA45)&lt;&gt;""),'PCA Repairs-CapItems Data Input'!AA45,"")</f>
        <v/>
      </c>
      <c r="W55" s="75" t="str">
        <f>IF(AND('PCA Repairs-CapItems Data Input'!$E45="C - Capital Item",TRIM('PCA Repairs-CapItems Data Input'!AB45)&lt;&gt;""),'PCA Repairs-CapItems Data Input'!AB45,"")</f>
        <v/>
      </c>
      <c r="X55" s="75" t="str">
        <f>IF(AND('PCA Repairs-CapItems Data Input'!$E45="C - Capital Item",TRIM('PCA Repairs-CapItems Data Input'!AC45)&lt;&gt;""),'PCA Repairs-CapItems Data Input'!AC45,"")</f>
        <v/>
      </c>
      <c r="Y55" s="75" t="str">
        <f>IF(AND('PCA Repairs-CapItems Data Input'!$E45="C - Capital Item",TRIM('PCA Repairs-CapItems Data Input'!AD45)&lt;&gt;""),'PCA Repairs-CapItems Data Input'!AD45,"")</f>
        <v/>
      </c>
      <c r="Z55" s="75" t="str">
        <f>IF(AND('PCA Repairs-CapItems Data Input'!$E45="C - Capital Item",TRIM('PCA Repairs-CapItems Data Input'!AE45)&lt;&gt;""),'PCA Repairs-CapItems Data Input'!AE45,"")</f>
        <v/>
      </c>
      <c r="AA55" s="76" t="str">
        <f>IF(AND('PCA Repairs-CapItems Data Input'!$E45="C - Capital Item",TRIM('PCA Repairs-CapItems Data Input'!AF45)&lt;&gt;""),'PCA Repairs-CapItems Data Input'!AF45,"")</f>
        <v/>
      </c>
      <c r="AB55" s="74" t="str">
        <f>IF(AND('PCA Repairs-CapItems Data Input'!$E45="C - Capital Item",TRIM('PCA Repairs-CapItems Data Input'!P45)&lt;&gt;""),'PCA Repairs-CapItems Data Input'!P45,"")</f>
        <v/>
      </c>
      <c r="AC55" s="173" t="str">
        <f>IF(AND('PCA Repairs-CapItems Data Input'!$E45="I - Immediate Repair",TRIM('PCA Repairs-CapItems Data Input'!I45)&lt;&gt;""),'PCA Repairs-CapItems Data Input'!I45,"")</f>
        <v/>
      </c>
      <c r="AD55" s="74" t="str">
        <f>IF(AND('PCA Repairs-CapItems Data Input'!$E45="I - Immediate Repair",TRIM('PCA Repairs-CapItems Data Input'!J45)&lt;&gt;""),MID('PCA Repairs-CapItems Data Input'!J45,1,FIND(" - ",'PCA Repairs-CapItems Data Input'!J45,1)),"")</f>
        <v/>
      </c>
      <c r="AE55" s="168" t="str">
        <f>IF(AND('PCA Repairs-CapItems Data Input'!$E45="I - Immediate Repair",TRIM('PCA Repairs-CapItems Data Input'!K45)&lt;&gt;""),'PCA Repairs-CapItems Data Input'!K45,"")</f>
        <v/>
      </c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</row>
    <row r="56" spans="1:131" ht="15.75" thickBot="1" x14ac:dyDescent="0.3">
      <c r="A56" s="132"/>
      <c r="B56" s="73" t="str">
        <f>IF(TRIM('PCA Repairs-CapItems Data Input'!C46)="","",'PCA Repairs-CapItems Data Input'!C46)</f>
        <v/>
      </c>
      <c r="C56" s="74" t="str">
        <f>IF(TRIM('PCA Repairs-CapItems Data Input'!D46)="","",'PCA Repairs-CapItems Data Input'!D46)</f>
        <v/>
      </c>
      <c r="D56" s="74" t="str">
        <f>IF(TRIM('PCA Repairs-CapItems Data Input'!E46)="","",MID('PCA Repairs-CapItems Data Input'!E46,1,FIND(" - ",'PCA Repairs-CapItems Data Input'!E46,1)))</f>
        <v/>
      </c>
      <c r="E56" s="74" t="str">
        <f>IF(TRIM('PCA Repairs-CapItems Data Input'!F46)="","",MID('PCA Repairs-CapItems Data Input'!F46,1,FIND(" - ",'PCA Repairs-CapItems Data Input'!F46,1)))</f>
        <v/>
      </c>
      <c r="F56" s="74" t="str">
        <f>IF(AND('PCA Repairs-CapItems Data Input'!$E46="I - Immediate Repair",'PCA Repairs-CapItems Data Input'!G46&lt;&gt;""),'PCA Repairs-CapItems Data Input'!G46,"")</f>
        <v/>
      </c>
      <c r="G56" s="74" t="str">
        <f>IF(AND('PCA Repairs-CapItems Data Input'!$E46="I - Immediate Repair",'PCA Repairs-CapItems Data Input'!H46&lt;&gt;""),'PCA Repairs-CapItems Data Input'!H46,"")</f>
        <v/>
      </c>
      <c r="H56" s="75" t="str">
        <f>IF(AND('PCA Repairs-CapItems Data Input'!$E46="I - Immediate Repair",'PCA Repairs-CapItems Data Input'!L46&lt;&gt;""),'PCA Repairs-CapItems Data Input'!L46,"")</f>
        <v/>
      </c>
      <c r="I56" s="74" t="str">
        <f>IF(AND('PCA Repairs-CapItems Data Input'!$E46="C - Capital Item",TRIM('PCA Repairs-CapItems Data Input'!M46)&lt;&gt;""),'PCA Repairs-CapItems Data Input'!M46,"")</f>
        <v/>
      </c>
      <c r="J56" s="74" t="str">
        <f>IF(AND('PCA Repairs-CapItems Data Input'!$E46="C - Capital Item",TRIM('PCA Repairs-CapItems Data Input'!N46)&lt;&gt;""),'PCA Repairs-CapItems Data Input'!N46,"")</f>
        <v/>
      </c>
      <c r="K56" s="75" t="str">
        <f>IF(AND('PCA Repairs-CapItems Data Input'!$E46="C - Capital Item",TRIM('PCA Repairs-CapItems Data Input'!O46)&lt;&gt;""),'PCA Repairs-CapItems Data Input'!O46,"")</f>
        <v/>
      </c>
      <c r="L56" s="74" t="str">
        <f>IF(AND('PCA Repairs-CapItems Data Input'!$E46="C - Capital Item",TRIM('PCA Repairs-CapItems Data Input'!Q46)&lt;&gt;""),'PCA Repairs-CapItems Data Input'!Q46,"")</f>
        <v/>
      </c>
      <c r="M56" s="75" t="str">
        <f>IF(AND('PCA Repairs-CapItems Data Input'!$E46="C - Capital Item",TRIM('PCA Repairs-CapItems Data Input'!R46)&lt;&gt;""),'PCA Repairs-CapItems Data Input'!R46,"")</f>
        <v/>
      </c>
      <c r="N56" s="75" t="str">
        <f>IF(AND('PCA Repairs-CapItems Data Input'!$E46="C - Capital Item",TRIM('PCA Repairs-CapItems Data Input'!S46)&lt;&gt;""),'PCA Repairs-CapItems Data Input'!S46,"")</f>
        <v/>
      </c>
      <c r="O56" s="75" t="str">
        <f>IF(AND('PCA Repairs-CapItems Data Input'!$E46="C - Capital Item",TRIM('PCA Repairs-CapItems Data Input'!T46)&lt;&gt;""),'PCA Repairs-CapItems Data Input'!T46,"")</f>
        <v/>
      </c>
      <c r="P56" s="75" t="str">
        <f>IF(AND('PCA Repairs-CapItems Data Input'!$E46="C - Capital Item",TRIM('PCA Repairs-CapItems Data Input'!U46)&lt;&gt;""),'PCA Repairs-CapItems Data Input'!U46,"")</f>
        <v/>
      </c>
      <c r="Q56" s="75" t="str">
        <f>IF(AND('PCA Repairs-CapItems Data Input'!$E46="C - Capital Item",TRIM('PCA Repairs-CapItems Data Input'!V46)&lt;&gt;""),'PCA Repairs-CapItems Data Input'!V46,"")</f>
        <v/>
      </c>
      <c r="R56" s="75" t="str">
        <f>IF(AND('PCA Repairs-CapItems Data Input'!$E46="C - Capital Item",TRIM('PCA Repairs-CapItems Data Input'!W46)&lt;&gt;""),'PCA Repairs-CapItems Data Input'!W46,"")</f>
        <v/>
      </c>
      <c r="S56" s="75" t="str">
        <f>IF(AND('PCA Repairs-CapItems Data Input'!$E46="C - Capital Item",TRIM('PCA Repairs-CapItems Data Input'!X46)&lt;&gt;""),'PCA Repairs-CapItems Data Input'!X46,"")</f>
        <v/>
      </c>
      <c r="T56" s="75" t="str">
        <f>IF(AND('PCA Repairs-CapItems Data Input'!$E46="C - Capital Item",TRIM('PCA Repairs-CapItems Data Input'!Y46)&lt;&gt;""),'PCA Repairs-CapItems Data Input'!Y46,"")</f>
        <v/>
      </c>
      <c r="U56" s="75" t="str">
        <f>IF(AND('PCA Repairs-CapItems Data Input'!$E46="C - Capital Item",TRIM('PCA Repairs-CapItems Data Input'!Z46)&lt;&gt;""),'PCA Repairs-CapItems Data Input'!Z46,"")</f>
        <v/>
      </c>
      <c r="V56" s="75" t="str">
        <f>IF(AND('PCA Repairs-CapItems Data Input'!$E46="C - Capital Item",TRIM('PCA Repairs-CapItems Data Input'!AA46)&lt;&gt;""),'PCA Repairs-CapItems Data Input'!AA46,"")</f>
        <v/>
      </c>
      <c r="W56" s="75" t="str">
        <f>IF(AND('PCA Repairs-CapItems Data Input'!$E46="C - Capital Item",TRIM('PCA Repairs-CapItems Data Input'!AB46)&lt;&gt;""),'PCA Repairs-CapItems Data Input'!AB46,"")</f>
        <v/>
      </c>
      <c r="X56" s="75" t="str">
        <f>IF(AND('PCA Repairs-CapItems Data Input'!$E46="C - Capital Item",TRIM('PCA Repairs-CapItems Data Input'!AC46)&lt;&gt;""),'PCA Repairs-CapItems Data Input'!AC46,"")</f>
        <v/>
      </c>
      <c r="Y56" s="75" t="str">
        <f>IF(AND('PCA Repairs-CapItems Data Input'!$E46="C - Capital Item",TRIM('PCA Repairs-CapItems Data Input'!AD46)&lt;&gt;""),'PCA Repairs-CapItems Data Input'!AD46,"")</f>
        <v/>
      </c>
      <c r="Z56" s="75" t="str">
        <f>IF(AND('PCA Repairs-CapItems Data Input'!$E46="C - Capital Item",TRIM('PCA Repairs-CapItems Data Input'!AE46)&lt;&gt;""),'PCA Repairs-CapItems Data Input'!AE46,"")</f>
        <v/>
      </c>
      <c r="AA56" s="76" t="str">
        <f>IF(AND('PCA Repairs-CapItems Data Input'!$E46="C - Capital Item",TRIM('PCA Repairs-CapItems Data Input'!AF46)&lt;&gt;""),'PCA Repairs-CapItems Data Input'!AF46,"")</f>
        <v/>
      </c>
      <c r="AB56" s="74" t="str">
        <f>IF(AND('PCA Repairs-CapItems Data Input'!$E46="C - Capital Item",TRIM('PCA Repairs-CapItems Data Input'!P46)&lt;&gt;""),'PCA Repairs-CapItems Data Input'!P46,"")</f>
        <v/>
      </c>
      <c r="AC56" s="173" t="str">
        <f>IF(AND('PCA Repairs-CapItems Data Input'!$E46="I - Immediate Repair",TRIM('PCA Repairs-CapItems Data Input'!I46)&lt;&gt;""),'PCA Repairs-CapItems Data Input'!I46,"")</f>
        <v/>
      </c>
      <c r="AD56" s="74" t="str">
        <f>IF(AND('PCA Repairs-CapItems Data Input'!$E46="I - Immediate Repair",TRIM('PCA Repairs-CapItems Data Input'!J46)&lt;&gt;""),MID('PCA Repairs-CapItems Data Input'!J46,1,FIND(" - ",'PCA Repairs-CapItems Data Input'!J46,1)),"")</f>
        <v/>
      </c>
      <c r="AE56" s="168" t="str">
        <f>IF(AND('PCA Repairs-CapItems Data Input'!$E46="I - Immediate Repair",TRIM('PCA Repairs-CapItems Data Input'!K46)&lt;&gt;""),'PCA Repairs-CapItems Data Input'!K46,"")</f>
        <v/>
      </c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</row>
    <row r="57" spans="1:131" ht="15.75" thickBot="1" x14ac:dyDescent="0.3">
      <c r="A57" s="132"/>
      <c r="B57" s="73" t="str">
        <f>IF(TRIM('PCA Repairs-CapItems Data Input'!C47)="","",'PCA Repairs-CapItems Data Input'!C47)</f>
        <v/>
      </c>
      <c r="C57" s="74" t="str">
        <f>IF(TRIM('PCA Repairs-CapItems Data Input'!D47)="","",'PCA Repairs-CapItems Data Input'!D47)</f>
        <v/>
      </c>
      <c r="D57" s="74" t="str">
        <f>IF(TRIM('PCA Repairs-CapItems Data Input'!E47)="","",MID('PCA Repairs-CapItems Data Input'!E47,1,FIND(" - ",'PCA Repairs-CapItems Data Input'!E47,1)))</f>
        <v/>
      </c>
      <c r="E57" s="74" t="str">
        <f>IF(TRIM('PCA Repairs-CapItems Data Input'!F47)="","",MID('PCA Repairs-CapItems Data Input'!F47,1,FIND(" - ",'PCA Repairs-CapItems Data Input'!F47,1)))</f>
        <v/>
      </c>
      <c r="F57" s="74" t="str">
        <f>IF(AND('PCA Repairs-CapItems Data Input'!$E47="I - Immediate Repair",'PCA Repairs-CapItems Data Input'!G47&lt;&gt;""),'PCA Repairs-CapItems Data Input'!G47,"")</f>
        <v/>
      </c>
      <c r="G57" s="74" t="str">
        <f>IF(AND('PCA Repairs-CapItems Data Input'!$E47="I - Immediate Repair",'PCA Repairs-CapItems Data Input'!H47&lt;&gt;""),'PCA Repairs-CapItems Data Input'!H47,"")</f>
        <v/>
      </c>
      <c r="H57" s="75" t="str">
        <f>IF(AND('PCA Repairs-CapItems Data Input'!$E47="I - Immediate Repair",'PCA Repairs-CapItems Data Input'!L47&lt;&gt;""),'PCA Repairs-CapItems Data Input'!L47,"")</f>
        <v/>
      </c>
      <c r="I57" s="74" t="str">
        <f>IF(AND('PCA Repairs-CapItems Data Input'!$E47="C - Capital Item",TRIM('PCA Repairs-CapItems Data Input'!M47)&lt;&gt;""),'PCA Repairs-CapItems Data Input'!M47,"")</f>
        <v/>
      </c>
      <c r="J57" s="74" t="str">
        <f>IF(AND('PCA Repairs-CapItems Data Input'!$E47="C - Capital Item",TRIM('PCA Repairs-CapItems Data Input'!N47)&lt;&gt;""),'PCA Repairs-CapItems Data Input'!N47,"")</f>
        <v/>
      </c>
      <c r="K57" s="75" t="str">
        <f>IF(AND('PCA Repairs-CapItems Data Input'!$E47="C - Capital Item",TRIM('PCA Repairs-CapItems Data Input'!O47)&lt;&gt;""),'PCA Repairs-CapItems Data Input'!O47,"")</f>
        <v/>
      </c>
      <c r="L57" s="74" t="str">
        <f>IF(AND('PCA Repairs-CapItems Data Input'!$E47="C - Capital Item",TRIM('PCA Repairs-CapItems Data Input'!Q47)&lt;&gt;""),'PCA Repairs-CapItems Data Input'!Q47,"")</f>
        <v/>
      </c>
      <c r="M57" s="75" t="str">
        <f>IF(AND('PCA Repairs-CapItems Data Input'!$E47="C - Capital Item",TRIM('PCA Repairs-CapItems Data Input'!R47)&lt;&gt;""),'PCA Repairs-CapItems Data Input'!R47,"")</f>
        <v/>
      </c>
      <c r="N57" s="75" t="str">
        <f>IF(AND('PCA Repairs-CapItems Data Input'!$E47="C - Capital Item",TRIM('PCA Repairs-CapItems Data Input'!S47)&lt;&gt;""),'PCA Repairs-CapItems Data Input'!S47,"")</f>
        <v/>
      </c>
      <c r="O57" s="75" t="str">
        <f>IF(AND('PCA Repairs-CapItems Data Input'!$E47="C - Capital Item",TRIM('PCA Repairs-CapItems Data Input'!T47)&lt;&gt;""),'PCA Repairs-CapItems Data Input'!T47,"")</f>
        <v/>
      </c>
      <c r="P57" s="75" t="str">
        <f>IF(AND('PCA Repairs-CapItems Data Input'!$E47="C - Capital Item",TRIM('PCA Repairs-CapItems Data Input'!U47)&lt;&gt;""),'PCA Repairs-CapItems Data Input'!U47,"")</f>
        <v/>
      </c>
      <c r="Q57" s="75" t="str">
        <f>IF(AND('PCA Repairs-CapItems Data Input'!$E47="C - Capital Item",TRIM('PCA Repairs-CapItems Data Input'!V47)&lt;&gt;""),'PCA Repairs-CapItems Data Input'!V47,"")</f>
        <v/>
      </c>
      <c r="R57" s="75" t="str">
        <f>IF(AND('PCA Repairs-CapItems Data Input'!$E47="C - Capital Item",TRIM('PCA Repairs-CapItems Data Input'!W47)&lt;&gt;""),'PCA Repairs-CapItems Data Input'!W47,"")</f>
        <v/>
      </c>
      <c r="S57" s="75" t="str">
        <f>IF(AND('PCA Repairs-CapItems Data Input'!$E47="C - Capital Item",TRIM('PCA Repairs-CapItems Data Input'!X47)&lt;&gt;""),'PCA Repairs-CapItems Data Input'!X47,"")</f>
        <v/>
      </c>
      <c r="T57" s="75" t="str">
        <f>IF(AND('PCA Repairs-CapItems Data Input'!$E47="C - Capital Item",TRIM('PCA Repairs-CapItems Data Input'!Y47)&lt;&gt;""),'PCA Repairs-CapItems Data Input'!Y47,"")</f>
        <v/>
      </c>
      <c r="U57" s="75" t="str">
        <f>IF(AND('PCA Repairs-CapItems Data Input'!$E47="C - Capital Item",TRIM('PCA Repairs-CapItems Data Input'!Z47)&lt;&gt;""),'PCA Repairs-CapItems Data Input'!Z47,"")</f>
        <v/>
      </c>
      <c r="V57" s="75" t="str">
        <f>IF(AND('PCA Repairs-CapItems Data Input'!$E47="C - Capital Item",TRIM('PCA Repairs-CapItems Data Input'!AA47)&lt;&gt;""),'PCA Repairs-CapItems Data Input'!AA47,"")</f>
        <v/>
      </c>
      <c r="W57" s="75" t="str">
        <f>IF(AND('PCA Repairs-CapItems Data Input'!$E47="C - Capital Item",TRIM('PCA Repairs-CapItems Data Input'!AB47)&lt;&gt;""),'PCA Repairs-CapItems Data Input'!AB47,"")</f>
        <v/>
      </c>
      <c r="X57" s="75" t="str">
        <f>IF(AND('PCA Repairs-CapItems Data Input'!$E47="C - Capital Item",TRIM('PCA Repairs-CapItems Data Input'!AC47)&lt;&gt;""),'PCA Repairs-CapItems Data Input'!AC47,"")</f>
        <v/>
      </c>
      <c r="Y57" s="75" t="str">
        <f>IF(AND('PCA Repairs-CapItems Data Input'!$E47="C - Capital Item",TRIM('PCA Repairs-CapItems Data Input'!AD47)&lt;&gt;""),'PCA Repairs-CapItems Data Input'!AD47,"")</f>
        <v/>
      </c>
      <c r="Z57" s="75" t="str">
        <f>IF(AND('PCA Repairs-CapItems Data Input'!$E47="C - Capital Item",TRIM('PCA Repairs-CapItems Data Input'!AE47)&lt;&gt;""),'PCA Repairs-CapItems Data Input'!AE47,"")</f>
        <v/>
      </c>
      <c r="AA57" s="76" t="str">
        <f>IF(AND('PCA Repairs-CapItems Data Input'!$E47="C - Capital Item",TRIM('PCA Repairs-CapItems Data Input'!AF47)&lt;&gt;""),'PCA Repairs-CapItems Data Input'!AF47,"")</f>
        <v/>
      </c>
      <c r="AB57" s="74" t="str">
        <f>IF(AND('PCA Repairs-CapItems Data Input'!$E47="C - Capital Item",TRIM('PCA Repairs-CapItems Data Input'!P47)&lt;&gt;""),'PCA Repairs-CapItems Data Input'!P47,"")</f>
        <v/>
      </c>
      <c r="AC57" s="173" t="str">
        <f>IF(AND('PCA Repairs-CapItems Data Input'!$E47="I - Immediate Repair",TRIM('PCA Repairs-CapItems Data Input'!I47)&lt;&gt;""),'PCA Repairs-CapItems Data Input'!I47,"")</f>
        <v/>
      </c>
      <c r="AD57" s="74" t="str">
        <f>IF(AND('PCA Repairs-CapItems Data Input'!$E47="I - Immediate Repair",TRIM('PCA Repairs-CapItems Data Input'!J47)&lt;&gt;""),MID('PCA Repairs-CapItems Data Input'!J47,1,FIND(" - ",'PCA Repairs-CapItems Data Input'!J47,1)),"")</f>
        <v/>
      </c>
      <c r="AE57" s="168" t="str">
        <f>IF(AND('PCA Repairs-CapItems Data Input'!$E47="I - Immediate Repair",TRIM('PCA Repairs-CapItems Data Input'!K47)&lt;&gt;""),'PCA Repairs-CapItems Data Input'!K47,"")</f>
        <v/>
      </c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A57" s="132"/>
    </row>
    <row r="58" spans="1:131" ht="15.75" thickBot="1" x14ac:dyDescent="0.3">
      <c r="A58" s="132"/>
      <c r="B58" s="73" t="str">
        <f>IF(TRIM('PCA Repairs-CapItems Data Input'!C48)="","",'PCA Repairs-CapItems Data Input'!C48)</f>
        <v/>
      </c>
      <c r="C58" s="74" t="str">
        <f>IF(TRIM('PCA Repairs-CapItems Data Input'!D48)="","",'PCA Repairs-CapItems Data Input'!D48)</f>
        <v/>
      </c>
      <c r="D58" s="74" t="str">
        <f>IF(TRIM('PCA Repairs-CapItems Data Input'!E48)="","",MID('PCA Repairs-CapItems Data Input'!E48,1,FIND(" - ",'PCA Repairs-CapItems Data Input'!E48,1)))</f>
        <v/>
      </c>
      <c r="E58" s="74" t="str">
        <f>IF(TRIM('PCA Repairs-CapItems Data Input'!F48)="","",MID('PCA Repairs-CapItems Data Input'!F48,1,FIND(" - ",'PCA Repairs-CapItems Data Input'!F48,1)))</f>
        <v/>
      </c>
      <c r="F58" s="74" t="str">
        <f>IF(AND('PCA Repairs-CapItems Data Input'!$E48="I - Immediate Repair",'PCA Repairs-CapItems Data Input'!G48&lt;&gt;""),'PCA Repairs-CapItems Data Input'!G48,"")</f>
        <v/>
      </c>
      <c r="G58" s="74" t="str">
        <f>IF(AND('PCA Repairs-CapItems Data Input'!$E48="I - Immediate Repair",'PCA Repairs-CapItems Data Input'!H48&lt;&gt;""),'PCA Repairs-CapItems Data Input'!H48,"")</f>
        <v/>
      </c>
      <c r="H58" s="75" t="str">
        <f>IF(AND('PCA Repairs-CapItems Data Input'!$E48="I - Immediate Repair",'PCA Repairs-CapItems Data Input'!L48&lt;&gt;""),'PCA Repairs-CapItems Data Input'!L48,"")</f>
        <v/>
      </c>
      <c r="I58" s="74" t="str">
        <f>IF(AND('PCA Repairs-CapItems Data Input'!$E48="C - Capital Item",TRIM('PCA Repairs-CapItems Data Input'!M48)&lt;&gt;""),'PCA Repairs-CapItems Data Input'!M48,"")</f>
        <v/>
      </c>
      <c r="J58" s="74" t="str">
        <f>IF(AND('PCA Repairs-CapItems Data Input'!$E48="C - Capital Item",TRIM('PCA Repairs-CapItems Data Input'!N48)&lt;&gt;""),'PCA Repairs-CapItems Data Input'!N48,"")</f>
        <v/>
      </c>
      <c r="K58" s="75" t="str">
        <f>IF(AND('PCA Repairs-CapItems Data Input'!$E48="C - Capital Item",TRIM('PCA Repairs-CapItems Data Input'!O48)&lt;&gt;""),'PCA Repairs-CapItems Data Input'!O48,"")</f>
        <v/>
      </c>
      <c r="L58" s="74" t="str">
        <f>IF(AND('PCA Repairs-CapItems Data Input'!$E48="C - Capital Item",TRIM('PCA Repairs-CapItems Data Input'!Q48)&lt;&gt;""),'PCA Repairs-CapItems Data Input'!Q48,"")</f>
        <v/>
      </c>
      <c r="M58" s="75" t="str">
        <f>IF(AND('PCA Repairs-CapItems Data Input'!$E48="C - Capital Item",TRIM('PCA Repairs-CapItems Data Input'!R48)&lt;&gt;""),'PCA Repairs-CapItems Data Input'!R48,"")</f>
        <v/>
      </c>
      <c r="N58" s="75" t="str">
        <f>IF(AND('PCA Repairs-CapItems Data Input'!$E48="C - Capital Item",TRIM('PCA Repairs-CapItems Data Input'!S48)&lt;&gt;""),'PCA Repairs-CapItems Data Input'!S48,"")</f>
        <v/>
      </c>
      <c r="O58" s="75" t="str">
        <f>IF(AND('PCA Repairs-CapItems Data Input'!$E48="C - Capital Item",TRIM('PCA Repairs-CapItems Data Input'!T48)&lt;&gt;""),'PCA Repairs-CapItems Data Input'!T48,"")</f>
        <v/>
      </c>
      <c r="P58" s="75" t="str">
        <f>IF(AND('PCA Repairs-CapItems Data Input'!$E48="C - Capital Item",TRIM('PCA Repairs-CapItems Data Input'!U48)&lt;&gt;""),'PCA Repairs-CapItems Data Input'!U48,"")</f>
        <v/>
      </c>
      <c r="Q58" s="75" t="str">
        <f>IF(AND('PCA Repairs-CapItems Data Input'!$E48="C - Capital Item",TRIM('PCA Repairs-CapItems Data Input'!V48)&lt;&gt;""),'PCA Repairs-CapItems Data Input'!V48,"")</f>
        <v/>
      </c>
      <c r="R58" s="75" t="str">
        <f>IF(AND('PCA Repairs-CapItems Data Input'!$E48="C - Capital Item",TRIM('PCA Repairs-CapItems Data Input'!W48)&lt;&gt;""),'PCA Repairs-CapItems Data Input'!W48,"")</f>
        <v/>
      </c>
      <c r="S58" s="75" t="str">
        <f>IF(AND('PCA Repairs-CapItems Data Input'!$E48="C - Capital Item",TRIM('PCA Repairs-CapItems Data Input'!X48)&lt;&gt;""),'PCA Repairs-CapItems Data Input'!X48,"")</f>
        <v/>
      </c>
      <c r="T58" s="75" t="str">
        <f>IF(AND('PCA Repairs-CapItems Data Input'!$E48="C - Capital Item",TRIM('PCA Repairs-CapItems Data Input'!Y48)&lt;&gt;""),'PCA Repairs-CapItems Data Input'!Y48,"")</f>
        <v/>
      </c>
      <c r="U58" s="75" t="str">
        <f>IF(AND('PCA Repairs-CapItems Data Input'!$E48="C - Capital Item",TRIM('PCA Repairs-CapItems Data Input'!Z48)&lt;&gt;""),'PCA Repairs-CapItems Data Input'!Z48,"")</f>
        <v/>
      </c>
      <c r="V58" s="75" t="str">
        <f>IF(AND('PCA Repairs-CapItems Data Input'!$E48="C - Capital Item",TRIM('PCA Repairs-CapItems Data Input'!AA48)&lt;&gt;""),'PCA Repairs-CapItems Data Input'!AA48,"")</f>
        <v/>
      </c>
      <c r="W58" s="75" t="str">
        <f>IF(AND('PCA Repairs-CapItems Data Input'!$E48="C - Capital Item",TRIM('PCA Repairs-CapItems Data Input'!AB48)&lt;&gt;""),'PCA Repairs-CapItems Data Input'!AB48,"")</f>
        <v/>
      </c>
      <c r="X58" s="75" t="str">
        <f>IF(AND('PCA Repairs-CapItems Data Input'!$E48="C - Capital Item",TRIM('PCA Repairs-CapItems Data Input'!AC48)&lt;&gt;""),'PCA Repairs-CapItems Data Input'!AC48,"")</f>
        <v/>
      </c>
      <c r="Y58" s="75" t="str">
        <f>IF(AND('PCA Repairs-CapItems Data Input'!$E48="C - Capital Item",TRIM('PCA Repairs-CapItems Data Input'!AD48)&lt;&gt;""),'PCA Repairs-CapItems Data Input'!AD48,"")</f>
        <v/>
      </c>
      <c r="Z58" s="75" t="str">
        <f>IF(AND('PCA Repairs-CapItems Data Input'!$E48="C - Capital Item",TRIM('PCA Repairs-CapItems Data Input'!AE48)&lt;&gt;""),'PCA Repairs-CapItems Data Input'!AE48,"")</f>
        <v/>
      </c>
      <c r="AA58" s="76" t="str">
        <f>IF(AND('PCA Repairs-CapItems Data Input'!$E48="C - Capital Item",TRIM('PCA Repairs-CapItems Data Input'!AF48)&lt;&gt;""),'PCA Repairs-CapItems Data Input'!AF48,"")</f>
        <v/>
      </c>
      <c r="AB58" s="74" t="str">
        <f>IF(AND('PCA Repairs-CapItems Data Input'!$E48="C - Capital Item",TRIM('PCA Repairs-CapItems Data Input'!P48)&lt;&gt;""),'PCA Repairs-CapItems Data Input'!P48,"")</f>
        <v/>
      </c>
      <c r="AC58" s="173" t="str">
        <f>IF(AND('PCA Repairs-CapItems Data Input'!$E48="I - Immediate Repair",TRIM('PCA Repairs-CapItems Data Input'!I48)&lt;&gt;""),'PCA Repairs-CapItems Data Input'!I48,"")</f>
        <v/>
      </c>
      <c r="AD58" s="74" t="str">
        <f>IF(AND('PCA Repairs-CapItems Data Input'!$E48="I - Immediate Repair",TRIM('PCA Repairs-CapItems Data Input'!J48)&lt;&gt;""),MID('PCA Repairs-CapItems Data Input'!J48,1,FIND(" - ",'PCA Repairs-CapItems Data Input'!J48,1)),"")</f>
        <v/>
      </c>
      <c r="AE58" s="168" t="str">
        <f>IF(AND('PCA Repairs-CapItems Data Input'!$E48="I - Immediate Repair",TRIM('PCA Repairs-CapItems Data Input'!K48)&lt;&gt;""),'PCA Repairs-CapItems Data Input'!K48,"")</f>
        <v/>
      </c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</row>
    <row r="59" spans="1:131" ht="15.75" thickBot="1" x14ac:dyDescent="0.3">
      <c r="A59" s="132"/>
      <c r="B59" s="73" t="str">
        <f>IF(TRIM('PCA Repairs-CapItems Data Input'!C49)="","",'PCA Repairs-CapItems Data Input'!C49)</f>
        <v/>
      </c>
      <c r="C59" s="74" t="str">
        <f>IF(TRIM('PCA Repairs-CapItems Data Input'!D49)="","",'PCA Repairs-CapItems Data Input'!D49)</f>
        <v/>
      </c>
      <c r="D59" s="74" t="str">
        <f>IF(TRIM('PCA Repairs-CapItems Data Input'!E49)="","",MID('PCA Repairs-CapItems Data Input'!E49,1,FIND(" - ",'PCA Repairs-CapItems Data Input'!E49,1)))</f>
        <v/>
      </c>
      <c r="E59" s="74" t="str">
        <f>IF(TRIM('PCA Repairs-CapItems Data Input'!F49)="","",MID('PCA Repairs-CapItems Data Input'!F49,1,FIND(" - ",'PCA Repairs-CapItems Data Input'!F49,1)))</f>
        <v/>
      </c>
      <c r="F59" s="74" t="str">
        <f>IF(AND('PCA Repairs-CapItems Data Input'!$E49="I - Immediate Repair",'PCA Repairs-CapItems Data Input'!G49&lt;&gt;""),'PCA Repairs-CapItems Data Input'!G49,"")</f>
        <v/>
      </c>
      <c r="G59" s="74" t="str">
        <f>IF(AND('PCA Repairs-CapItems Data Input'!$E49="I - Immediate Repair",'PCA Repairs-CapItems Data Input'!H49&lt;&gt;""),'PCA Repairs-CapItems Data Input'!H49,"")</f>
        <v/>
      </c>
      <c r="H59" s="75" t="str">
        <f>IF(AND('PCA Repairs-CapItems Data Input'!$E49="I - Immediate Repair",'PCA Repairs-CapItems Data Input'!L49&lt;&gt;""),'PCA Repairs-CapItems Data Input'!L49,"")</f>
        <v/>
      </c>
      <c r="I59" s="74" t="str">
        <f>IF(AND('PCA Repairs-CapItems Data Input'!$E49="C - Capital Item",TRIM('PCA Repairs-CapItems Data Input'!M49)&lt;&gt;""),'PCA Repairs-CapItems Data Input'!M49,"")</f>
        <v/>
      </c>
      <c r="J59" s="74" t="str">
        <f>IF(AND('PCA Repairs-CapItems Data Input'!$E49="C - Capital Item",TRIM('PCA Repairs-CapItems Data Input'!N49)&lt;&gt;""),'PCA Repairs-CapItems Data Input'!N49,"")</f>
        <v/>
      </c>
      <c r="K59" s="75" t="str">
        <f>IF(AND('PCA Repairs-CapItems Data Input'!$E49="C - Capital Item",TRIM('PCA Repairs-CapItems Data Input'!O49)&lt;&gt;""),'PCA Repairs-CapItems Data Input'!O49,"")</f>
        <v/>
      </c>
      <c r="L59" s="74" t="str">
        <f>IF(AND('PCA Repairs-CapItems Data Input'!$E49="C - Capital Item",TRIM('PCA Repairs-CapItems Data Input'!Q49)&lt;&gt;""),'PCA Repairs-CapItems Data Input'!Q49,"")</f>
        <v/>
      </c>
      <c r="M59" s="75" t="str">
        <f>IF(AND('PCA Repairs-CapItems Data Input'!$E49="C - Capital Item",TRIM('PCA Repairs-CapItems Data Input'!R49)&lt;&gt;""),'PCA Repairs-CapItems Data Input'!R49,"")</f>
        <v/>
      </c>
      <c r="N59" s="75" t="str">
        <f>IF(AND('PCA Repairs-CapItems Data Input'!$E49="C - Capital Item",TRIM('PCA Repairs-CapItems Data Input'!S49)&lt;&gt;""),'PCA Repairs-CapItems Data Input'!S49,"")</f>
        <v/>
      </c>
      <c r="O59" s="75" t="str">
        <f>IF(AND('PCA Repairs-CapItems Data Input'!$E49="C - Capital Item",TRIM('PCA Repairs-CapItems Data Input'!T49)&lt;&gt;""),'PCA Repairs-CapItems Data Input'!T49,"")</f>
        <v/>
      </c>
      <c r="P59" s="75" t="str">
        <f>IF(AND('PCA Repairs-CapItems Data Input'!$E49="C - Capital Item",TRIM('PCA Repairs-CapItems Data Input'!U49)&lt;&gt;""),'PCA Repairs-CapItems Data Input'!U49,"")</f>
        <v/>
      </c>
      <c r="Q59" s="75" t="str">
        <f>IF(AND('PCA Repairs-CapItems Data Input'!$E49="C - Capital Item",TRIM('PCA Repairs-CapItems Data Input'!V49)&lt;&gt;""),'PCA Repairs-CapItems Data Input'!V49,"")</f>
        <v/>
      </c>
      <c r="R59" s="75" t="str">
        <f>IF(AND('PCA Repairs-CapItems Data Input'!$E49="C - Capital Item",TRIM('PCA Repairs-CapItems Data Input'!W49)&lt;&gt;""),'PCA Repairs-CapItems Data Input'!W49,"")</f>
        <v/>
      </c>
      <c r="S59" s="75" t="str">
        <f>IF(AND('PCA Repairs-CapItems Data Input'!$E49="C - Capital Item",TRIM('PCA Repairs-CapItems Data Input'!X49)&lt;&gt;""),'PCA Repairs-CapItems Data Input'!X49,"")</f>
        <v/>
      </c>
      <c r="T59" s="75" t="str">
        <f>IF(AND('PCA Repairs-CapItems Data Input'!$E49="C - Capital Item",TRIM('PCA Repairs-CapItems Data Input'!Y49)&lt;&gt;""),'PCA Repairs-CapItems Data Input'!Y49,"")</f>
        <v/>
      </c>
      <c r="U59" s="75" t="str">
        <f>IF(AND('PCA Repairs-CapItems Data Input'!$E49="C - Capital Item",TRIM('PCA Repairs-CapItems Data Input'!Z49)&lt;&gt;""),'PCA Repairs-CapItems Data Input'!Z49,"")</f>
        <v/>
      </c>
      <c r="V59" s="75" t="str">
        <f>IF(AND('PCA Repairs-CapItems Data Input'!$E49="C - Capital Item",TRIM('PCA Repairs-CapItems Data Input'!AA49)&lt;&gt;""),'PCA Repairs-CapItems Data Input'!AA49,"")</f>
        <v/>
      </c>
      <c r="W59" s="75" t="str">
        <f>IF(AND('PCA Repairs-CapItems Data Input'!$E49="C - Capital Item",TRIM('PCA Repairs-CapItems Data Input'!AB49)&lt;&gt;""),'PCA Repairs-CapItems Data Input'!AB49,"")</f>
        <v/>
      </c>
      <c r="X59" s="75" t="str">
        <f>IF(AND('PCA Repairs-CapItems Data Input'!$E49="C - Capital Item",TRIM('PCA Repairs-CapItems Data Input'!AC49)&lt;&gt;""),'PCA Repairs-CapItems Data Input'!AC49,"")</f>
        <v/>
      </c>
      <c r="Y59" s="75" t="str">
        <f>IF(AND('PCA Repairs-CapItems Data Input'!$E49="C - Capital Item",TRIM('PCA Repairs-CapItems Data Input'!AD49)&lt;&gt;""),'PCA Repairs-CapItems Data Input'!AD49,"")</f>
        <v/>
      </c>
      <c r="Z59" s="75" t="str">
        <f>IF(AND('PCA Repairs-CapItems Data Input'!$E49="C - Capital Item",TRIM('PCA Repairs-CapItems Data Input'!AE49)&lt;&gt;""),'PCA Repairs-CapItems Data Input'!AE49,"")</f>
        <v/>
      </c>
      <c r="AA59" s="76" t="str">
        <f>IF(AND('PCA Repairs-CapItems Data Input'!$E49="C - Capital Item",TRIM('PCA Repairs-CapItems Data Input'!AF49)&lt;&gt;""),'PCA Repairs-CapItems Data Input'!AF49,"")</f>
        <v/>
      </c>
      <c r="AB59" s="74" t="str">
        <f>IF(AND('PCA Repairs-CapItems Data Input'!$E49="C - Capital Item",TRIM('PCA Repairs-CapItems Data Input'!P49)&lt;&gt;""),'PCA Repairs-CapItems Data Input'!P49,"")</f>
        <v/>
      </c>
      <c r="AC59" s="173" t="str">
        <f>IF(AND('PCA Repairs-CapItems Data Input'!$E49="I - Immediate Repair",TRIM('PCA Repairs-CapItems Data Input'!I49)&lt;&gt;""),'PCA Repairs-CapItems Data Input'!I49,"")</f>
        <v/>
      </c>
      <c r="AD59" s="74" t="str">
        <f>IF(AND('PCA Repairs-CapItems Data Input'!$E49="I - Immediate Repair",TRIM('PCA Repairs-CapItems Data Input'!J49)&lt;&gt;""),MID('PCA Repairs-CapItems Data Input'!J49,1,FIND(" - ",'PCA Repairs-CapItems Data Input'!J49,1)),"")</f>
        <v/>
      </c>
      <c r="AE59" s="168" t="str">
        <f>IF(AND('PCA Repairs-CapItems Data Input'!$E49="I - Immediate Repair",TRIM('PCA Repairs-CapItems Data Input'!K49)&lt;&gt;""),'PCA Repairs-CapItems Data Input'!K49,"")</f>
        <v/>
      </c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</row>
    <row r="60" spans="1:131" ht="15.75" thickBot="1" x14ac:dyDescent="0.3">
      <c r="A60" s="132"/>
      <c r="B60" s="73" t="str">
        <f>IF(TRIM('PCA Repairs-CapItems Data Input'!C50)="","",'PCA Repairs-CapItems Data Input'!C50)</f>
        <v/>
      </c>
      <c r="C60" s="74" t="str">
        <f>IF(TRIM('PCA Repairs-CapItems Data Input'!D50)="","",'PCA Repairs-CapItems Data Input'!D50)</f>
        <v/>
      </c>
      <c r="D60" s="74" t="str">
        <f>IF(TRIM('PCA Repairs-CapItems Data Input'!E50)="","",MID('PCA Repairs-CapItems Data Input'!E50,1,FIND(" - ",'PCA Repairs-CapItems Data Input'!E50,1)))</f>
        <v/>
      </c>
      <c r="E60" s="74" t="str">
        <f>IF(TRIM('PCA Repairs-CapItems Data Input'!F50)="","",MID('PCA Repairs-CapItems Data Input'!F50,1,FIND(" - ",'PCA Repairs-CapItems Data Input'!F50,1)))</f>
        <v/>
      </c>
      <c r="F60" s="74" t="str">
        <f>IF(AND('PCA Repairs-CapItems Data Input'!$E50="I - Immediate Repair",'PCA Repairs-CapItems Data Input'!G50&lt;&gt;""),'PCA Repairs-CapItems Data Input'!G50,"")</f>
        <v/>
      </c>
      <c r="G60" s="74" t="str">
        <f>IF(AND('PCA Repairs-CapItems Data Input'!$E50="I - Immediate Repair",'PCA Repairs-CapItems Data Input'!H50&lt;&gt;""),'PCA Repairs-CapItems Data Input'!H50,"")</f>
        <v/>
      </c>
      <c r="H60" s="75" t="str">
        <f>IF(AND('PCA Repairs-CapItems Data Input'!$E50="I - Immediate Repair",'PCA Repairs-CapItems Data Input'!L50&lt;&gt;""),'PCA Repairs-CapItems Data Input'!L50,"")</f>
        <v/>
      </c>
      <c r="I60" s="74" t="str">
        <f>IF(AND('PCA Repairs-CapItems Data Input'!$E50="C - Capital Item",TRIM('PCA Repairs-CapItems Data Input'!M50)&lt;&gt;""),'PCA Repairs-CapItems Data Input'!M50,"")</f>
        <v/>
      </c>
      <c r="J60" s="74" t="str">
        <f>IF(AND('PCA Repairs-CapItems Data Input'!$E50="C - Capital Item",TRIM('PCA Repairs-CapItems Data Input'!N50)&lt;&gt;""),'PCA Repairs-CapItems Data Input'!N50,"")</f>
        <v/>
      </c>
      <c r="K60" s="75" t="str">
        <f>IF(AND('PCA Repairs-CapItems Data Input'!$E50="C - Capital Item",TRIM('PCA Repairs-CapItems Data Input'!O50)&lt;&gt;""),'PCA Repairs-CapItems Data Input'!O50,"")</f>
        <v/>
      </c>
      <c r="L60" s="74" t="str">
        <f>IF(AND('PCA Repairs-CapItems Data Input'!$E50="C - Capital Item",TRIM('PCA Repairs-CapItems Data Input'!Q50)&lt;&gt;""),'PCA Repairs-CapItems Data Input'!Q50,"")</f>
        <v/>
      </c>
      <c r="M60" s="75" t="str">
        <f>IF(AND('PCA Repairs-CapItems Data Input'!$E50="C - Capital Item",TRIM('PCA Repairs-CapItems Data Input'!R50)&lt;&gt;""),'PCA Repairs-CapItems Data Input'!R50,"")</f>
        <v/>
      </c>
      <c r="N60" s="75" t="str">
        <f>IF(AND('PCA Repairs-CapItems Data Input'!$E50="C - Capital Item",TRIM('PCA Repairs-CapItems Data Input'!S50)&lt;&gt;""),'PCA Repairs-CapItems Data Input'!S50,"")</f>
        <v/>
      </c>
      <c r="O60" s="75" t="str">
        <f>IF(AND('PCA Repairs-CapItems Data Input'!$E50="C - Capital Item",TRIM('PCA Repairs-CapItems Data Input'!T50)&lt;&gt;""),'PCA Repairs-CapItems Data Input'!T50,"")</f>
        <v/>
      </c>
      <c r="P60" s="75" t="str">
        <f>IF(AND('PCA Repairs-CapItems Data Input'!$E50="C - Capital Item",TRIM('PCA Repairs-CapItems Data Input'!U50)&lt;&gt;""),'PCA Repairs-CapItems Data Input'!U50,"")</f>
        <v/>
      </c>
      <c r="Q60" s="75" t="str">
        <f>IF(AND('PCA Repairs-CapItems Data Input'!$E50="C - Capital Item",TRIM('PCA Repairs-CapItems Data Input'!V50)&lt;&gt;""),'PCA Repairs-CapItems Data Input'!V50,"")</f>
        <v/>
      </c>
      <c r="R60" s="75" t="str">
        <f>IF(AND('PCA Repairs-CapItems Data Input'!$E50="C - Capital Item",TRIM('PCA Repairs-CapItems Data Input'!W50)&lt;&gt;""),'PCA Repairs-CapItems Data Input'!W50,"")</f>
        <v/>
      </c>
      <c r="S60" s="75" t="str">
        <f>IF(AND('PCA Repairs-CapItems Data Input'!$E50="C - Capital Item",TRIM('PCA Repairs-CapItems Data Input'!X50)&lt;&gt;""),'PCA Repairs-CapItems Data Input'!X50,"")</f>
        <v/>
      </c>
      <c r="T60" s="75" t="str">
        <f>IF(AND('PCA Repairs-CapItems Data Input'!$E50="C - Capital Item",TRIM('PCA Repairs-CapItems Data Input'!Y50)&lt;&gt;""),'PCA Repairs-CapItems Data Input'!Y50,"")</f>
        <v/>
      </c>
      <c r="U60" s="75" t="str">
        <f>IF(AND('PCA Repairs-CapItems Data Input'!$E50="C - Capital Item",TRIM('PCA Repairs-CapItems Data Input'!Z50)&lt;&gt;""),'PCA Repairs-CapItems Data Input'!Z50,"")</f>
        <v/>
      </c>
      <c r="V60" s="75" t="str">
        <f>IF(AND('PCA Repairs-CapItems Data Input'!$E50="C - Capital Item",TRIM('PCA Repairs-CapItems Data Input'!AA50)&lt;&gt;""),'PCA Repairs-CapItems Data Input'!AA50,"")</f>
        <v/>
      </c>
      <c r="W60" s="75" t="str">
        <f>IF(AND('PCA Repairs-CapItems Data Input'!$E50="C - Capital Item",TRIM('PCA Repairs-CapItems Data Input'!AB50)&lt;&gt;""),'PCA Repairs-CapItems Data Input'!AB50,"")</f>
        <v/>
      </c>
      <c r="X60" s="75" t="str">
        <f>IF(AND('PCA Repairs-CapItems Data Input'!$E50="C - Capital Item",TRIM('PCA Repairs-CapItems Data Input'!AC50)&lt;&gt;""),'PCA Repairs-CapItems Data Input'!AC50,"")</f>
        <v/>
      </c>
      <c r="Y60" s="75" t="str">
        <f>IF(AND('PCA Repairs-CapItems Data Input'!$E50="C - Capital Item",TRIM('PCA Repairs-CapItems Data Input'!AD50)&lt;&gt;""),'PCA Repairs-CapItems Data Input'!AD50,"")</f>
        <v/>
      </c>
      <c r="Z60" s="75" t="str">
        <f>IF(AND('PCA Repairs-CapItems Data Input'!$E50="C - Capital Item",TRIM('PCA Repairs-CapItems Data Input'!AE50)&lt;&gt;""),'PCA Repairs-CapItems Data Input'!AE50,"")</f>
        <v/>
      </c>
      <c r="AA60" s="76" t="str">
        <f>IF(AND('PCA Repairs-CapItems Data Input'!$E50="C - Capital Item",TRIM('PCA Repairs-CapItems Data Input'!AF50)&lt;&gt;""),'PCA Repairs-CapItems Data Input'!AF50,"")</f>
        <v/>
      </c>
      <c r="AB60" s="74" t="str">
        <f>IF(AND('PCA Repairs-CapItems Data Input'!$E50="C - Capital Item",TRIM('PCA Repairs-CapItems Data Input'!P50)&lt;&gt;""),'PCA Repairs-CapItems Data Input'!P50,"")</f>
        <v/>
      </c>
      <c r="AC60" s="173" t="str">
        <f>IF(AND('PCA Repairs-CapItems Data Input'!$E50="I - Immediate Repair",TRIM('PCA Repairs-CapItems Data Input'!I50)&lt;&gt;""),'PCA Repairs-CapItems Data Input'!I50,"")</f>
        <v/>
      </c>
      <c r="AD60" s="74" t="str">
        <f>IF(AND('PCA Repairs-CapItems Data Input'!$E50="I - Immediate Repair",TRIM('PCA Repairs-CapItems Data Input'!J50)&lt;&gt;""),MID('PCA Repairs-CapItems Data Input'!J50,1,FIND(" - ",'PCA Repairs-CapItems Data Input'!J50,1)),"")</f>
        <v/>
      </c>
      <c r="AE60" s="168" t="str">
        <f>IF(AND('PCA Repairs-CapItems Data Input'!$E50="I - Immediate Repair",TRIM('PCA Repairs-CapItems Data Input'!K50)&lt;&gt;""),'PCA Repairs-CapItems Data Input'!K50,"")</f>
        <v/>
      </c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</row>
    <row r="61" spans="1:131" ht="15.75" thickBot="1" x14ac:dyDescent="0.3">
      <c r="A61" s="132"/>
      <c r="B61" s="73" t="str">
        <f>IF(TRIM('PCA Repairs-CapItems Data Input'!C51)="","",'PCA Repairs-CapItems Data Input'!C51)</f>
        <v/>
      </c>
      <c r="C61" s="74" t="str">
        <f>IF(TRIM('PCA Repairs-CapItems Data Input'!D51)="","",'PCA Repairs-CapItems Data Input'!D51)</f>
        <v/>
      </c>
      <c r="D61" s="74" t="str">
        <f>IF(TRIM('PCA Repairs-CapItems Data Input'!E51)="","",MID('PCA Repairs-CapItems Data Input'!E51,1,FIND(" - ",'PCA Repairs-CapItems Data Input'!E51,1)))</f>
        <v/>
      </c>
      <c r="E61" s="74" t="str">
        <f>IF(TRIM('PCA Repairs-CapItems Data Input'!F51)="","",MID('PCA Repairs-CapItems Data Input'!F51,1,FIND(" - ",'PCA Repairs-CapItems Data Input'!F51,1)))</f>
        <v/>
      </c>
      <c r="F61" s="74" t="str">
        <f>IF(AND('PCA Repairs-CapItems Data Input'!$E51="I - Immediate Repair",'PCA Repairs-CapItems Data Input'!G51&lt;&gt;""),'PCA Repairs-CapItems Data Input'!G51,"")</f>
        <v/>
      </c>
      <c r="G61" s="74" t="str">
        <f>IF(AND('PCA Repairs-CapItems Data Input'!$E51="I - Immediate Repair",'PCA Repairs-CapItems Data Input'!H51&lt;&gt;""),'PCA Repairs-CapItems Data Input'!H51,"")</f>
        <v/>
      </c>
      <c r="H61" s="75" t="str">
        <f>IF(AND('PCA Repairs-CapItems Data Input'!$E51="I - Immediate Repair",'PCA Repairs-CapItems Data Input'!L51&lt;&gt;""),'PCA Repairs-CapItems Data Input'!L51,"")</f>
        <v/>
      </c>
      <c r="I61" s="74" t="str">
        <f>IF(AND('PCA Repairs-CapItems Data Input'!$E51="C - Capital Item",TRIM('PCA Repairs-CapItems Data Input'!M51)&lt;&gt;""),'PCA Repairs-CapItems Data Input'!M51,"")</f>
        <v/>
      </c>
      <c r="J61" s="74" t="str">
        <f>IF(AND('PCA Repairs-CapItems Data Input'!$E51="C - Capital Item",TRIM('PCA Repairs-CapItems Data Input'!N51)&lt;&gt;""),'PCA Repairs-CapItems Data Input'!N51,"")</f>
        <v/>
      </c>
      <c r="K61" s="75" t="str">
        <f>IF(AND('PCA Repairs-CapItems Data Input'!$E51="C - Capital Item",TRIM('PCA Repairs-CapItems Data Input'!O51)&lt;&gt;""),'PCA Repairs-CapItems Data Input'!O51,"")</f>
        <v/>
      </c>
      <c r="L61" s="74" t="str">
        <f>IF(AND('PCA Repairs-CapItems Data Input'!$E51="C - Capital Item",TRIM('PCA Repairs-CapItems Data Input'!Q51)&lt;&gt;""),'PCA Repairs-CapItems Data Input'!Q51,"")</f>
        <v/>
      </c>
      <c r="M61" s="75" t="str">
        <f>IF(AND('PCA Repairs-CapItems Data Input'!$E51="C - Capital Item",TRIM('PCA Repairs-CapItems Data Input'!R51)&lt;&gt;""),'PCA Repairs-CapItems Data Input'!R51,"")</f>
        <v/>
      </c>
      <c r="N61" s="75" t="str">
        <f>IF(AND('PCA Repairs-CapItems Data Input'!$E51="C - Capital Item",TRIM('PCA Repairs-CapItems Data Input'!S51)&lt;&gt;""),'PCA Repairs-CapItems Data Input'!S51,"")</f>
        <v/>
      </c>
      <c r="O61" s="75" t="str">
        <f>IF(AND('PCA Repairs-CapItems Data Input'!$E51="C - Capital Item",TRIM('PCA Repairs-CapItems Data Input'!T51)&lt;&gt;""),'PCA Repairs-CapItems Data Input'!T51,"")</f>
        <v/>
      </c>
      <c r="P61" s="75" t="str">
        <f>IF(AND('PCA Repairs-CapItems Data Input'!$E51="C - Capital Item",TRIM('PCA Repairs-CapItems Data Input'!U51)&lt;&gt;""),'PCA Repairs-CapItems Data Input'!U51,"")</f>
        <v/>
      </c>
      <c r="Q61" s="75" t="str">
        <f>IF(AND('PCA Repairs-CapItems Data Input'!$E51="C - Capital Item",TRIM('PCA Repairs-CapItems Data Input'!V51)&lt;&gt;""),'PCA Repairs-CapItems Data Input'!V51,"")</f>
        <v/>
      </c>
      <c r="R61" s="75" t="str">
        <f>IF(AND('PCA Repairs-CapItems Data Input'!$E51="C - Capital Item",TRIM('PCA Repairs-CapItems Data Input'!W51)&lt;&gt;""),'PCA Repairs-CapItems Data Input'!W51,"")</f>
        <v/>
      </c>
      <c r="S61" s="75" t="str">
        <f>IF(AND('PCA Repairs-CapItems Data Input'!$E51="C - Capital Item",TRIM('PCA Repairs-CapItems Data Input'!X51)&lt;&gt;""),'PCA Repairs-CapItems Data Input'!X51,"")</f>
        <v/>
      </c>
      <c r="T61" s="75" t="str">
        <f>IF(AND('PCA Repairs-CapItems Data Input'!$E51="C - Capital Item",TRIM('PCA Repairs-CapItems Data Input'!Y51)&lt;&gt;""),'PCA Repairs-CapItems Data Input'!Y51,"")</f>
        <v/>
      </c>
      <c r="U61" s="75" t="str">
        <f>IF(AND('PCA Repairs-CapItems Data Input'!$E51="C - Capital Item",TRIM('PCA Repairs-CapItems Data Input'!Z51)&lt;&gt;""),'PCA Repairs-CapItems Data Input'!Z51,"")</f>
        <v/>
      </c>
      <c r="V61" s="75" t="str">
        <f>IF(AND('PCA Repairs-CapItems Data Input'!$E51="C - Capital Item",TRIM('PCA Repairs-CapItems Data Input'!AA51)&lt;&gt;""),'PCA Repairs-CapItems Data Input'!AA51,"")</f>
        <v/>
      </c>
      <c r="W61" s="75" t="str">
        <f>IF(AND('PCA Repairs-CapItems Data Input'!$E51="C - Capital Item",TRIM('PCA Repairs-CapItems Data Input'!AB51)&lt;&gt;""),'PCA Repairs-CapItems Data Input'!AB51,"")</f>
        <v/>
      </c>
      <c r="X61" s="75" t="str">
        <f>IF(AND('PCA Repairs-CapItems Data Input'!$E51="C - Capital Item",TRIM('PCA Repairs-CapItems Data Input'!AC51)&lt;&gt;""),'PCA Repairs-CapItems Data Input'!AC51,"")</f>
        <v/>
      </c>
      <c r="Y61" s="75" t="str">
        <f>IF(AND('PCA Repairs-CapItems Data Input'!$E51="C - Capital Item",TRIM('PCA Repairs-CapItems Data Input'!AD51)&lt;&gt;""),'PCA Repairs-CapItems Data Input'!AD51,"")</f>
        <v/>
      </c>
      <c r="Z61" s="75" t="str">
        <f>IF(AND('PCA Repairs-CapItems Data Input'!$E51="C - Capital Item",TRIM('PCA Repairs-CapItems Data Input'!AE51)&lt;&gt;""),'PCA Repairs-CapItems Data Input'!AE51,"")</f>
        <v/>
      </c>
      <c r="AA61" s="76" t="str">
        <f>IF(AND('PCA Repairs-CapItems Data Input'!$E51="C - Capital Item",TRIM('PCA Repairs-CapItems Data Input'!AF51)&lt;&gt;""),'PCA Repairs-CapItems Data Input'!AF51,"")</f>
        <v/>
      </c>
      <c r="AB61" s="74" t="str">
        <f>IF(AND('PCA Repairs-CapItems Data Input'!$E51="C - Capital Item",TRIM('PCA Repairs-CapItems Data Input'!P51)&lt;&gt;""),'PCA Repairs-CapItems Data Input'!P51,"")</f>
        <v/>
      </c>
      <c r="AC61" s="173" t="str">
        <f>IF(AND('PCA Repairs-CapItems Data Input'!$E51="I - Immediate Repair",TRIM('PCA Repairs-CapItems Data Input'!I51)&lt;&gt;""),'PCA Repairs-CapItems Data Input'!I51,"")</f>
        <v/>
      </c>
      <c r="AD61" s="74" t="str">
        <f>IF(AND('PCA Repairs-CapItems Data Input'!$E51="I - Immediate Repair",TRIM('PCA Repairs-CapItems Data Input'!J51)&lt;&gt;""),MID('PCA Repairs-CapItems Data Input'!J51,1,FIND(" - ",'PCA Repairs-CapItems Data Input'!J51,1)),"")</f>
        <v/>
      </c>
      <c r="AE61" s="168" t="str">
        <f>IF(AND('PCA Repairs-CapItems Data Input'!$E51="I - Immediate Repair",TRIM('PCA Repairs-CapItems Data Input'!K51)&lt;&gt;""),'PCA Repairs-CapItems Data Input'!K51,"")</f>
        <v/>
      </c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</row>
    <row r="62" spans="1:131" ht="15.75" thickBot="1" x14ac:dyDescent="0.3">
      <c r="A62" s="132"/>
      <c r="B62" s="73" t="str">
        <f>IF(TRIM('PCA Repairs-CapItems Data Input'!C52)="","",'PCA Repairs-CapItems Data Input'!C52)</f>
        <v/>
      </c>
      <c r="C62" s="74" t="str">
        <f>IF(TRIM('PCA Repairs-CapItems Data Input'!D52)="","",'PCA Repairs-CapItems Data Input'!D52)</f>
        <v/>
      </c>
      <c r="D62" s="74" t="str">
        <f>IF(TRIM('PCA Repairs-CapItems Data Input'!E52)="","",MID('PCA Repairs-CapItems Data Input'!E52,1,FIND(" - ",'PCA Repairs-CapItems Data Input'!E52,1)))</f>
        <v/>
      </c>
      <c r="E62" s="74" t="str">
        <f>IF(TRIM('PCA Repairs-CapItems Data Input'!F52)="","",MID('PCA Repairs-CapItems Data Input'!F52,1,FIND(" - ",'PCA Repairs-CapItems Data Input'!F52,1)))</f>
        <v/>
      </c>
      <c r="F62" s="74" t="str">
        <f>IF(AND('PCA Repairs-CapItems Data Input'!$E52="I - Immediate Repair",'PCA Repairs-CapItems Data Input'!G52&lt;&gt;""),'PCA Repairs-CapItems Data Input'!G52,"")</f>
        <v/>
      </c>
      <c r="G62" s="74" t="str">
        <f>IF(AND('PCA Repairs-CapItems Data Input'!$E52="I - Immediate Repair",'PCA Repairs-CapItems Data Input'!H52&lt;&gt;""),'PCA Repairs-CapItems Data Input'!H52,"")</f>
        <v/>
      </c>
      <c r="H62" s="75" t="str">
        <f>IF(AND('PCA Repairs-CapItems Data Input'!$E52="I - Immediate Repair",'PCA Repairs-CapItems Data Input'!L52&lt;&gt;""),'PCA Repairs-CapItems Data Input'!L52,"")</f>
        <v/>
      </c>
      <c r="I62" s="74" t="str">
        <f>IF(AND('PCA Repairs-CapItems Data Input'!$E52="C - Capital Item",TRIM('PCA Repairs-CapItems Data Input'!M52)&lt;&gt;""),'PCA Repairs-CapItems Data Input'!M52,"")</f>
        <v/>
      </c>
      <c r="J62" s="74" t="str">
        <f>IF(AND('PCA Repairs-CapItems Data Input'!$E52="C - Capital Item",TRIM('PCA Repairs-CapItems Data Input'!N52)&lt;&gt;""),'PCA Repairs-CapItems Data Input'!N52,"")</f>
        <v/>
      </c>
      <c r="K62" s="75" t="str">
        <f>IF(AND('PCA Repairs-CapItems Data Input'!$E52="C - Capital Item",TRIM('PCA Repairs-CapItems Data Input'!O52)&lt;&gt;""),'PCA Repairs-CapItems Data Input'!O52,"")</f>
        <v/>
      </c>
      <c r="L62" s="74" t="str">
        <f>IF(AND('PCA Repairs-CapItems Data Input'!$E52="C - Capital Item",TRIM('PCA Repairs-CapItems Data Input'!Q52)&lt;&gt;""),'PCA Repairs-CapItems Data Input'!Q52,"")</f>
        <v/>
      </c>
      <c r="M62" s="75" t="str">
        <f>IF(AND('PCA Repairs-CapItems Data Input'!$E52="C - Capital Item",TRIM('PCA Repairs-CapItems Data Input'!R52)&lt;&gt;""),'PCA Repairs-CapItems Data Input'!R52,"")</f>
        <v/>
      </c>
      <c r="N62" s="75" t="str">
        <f>IF(AND('PCA Repairs-CapItems Data Input'!$E52="C - Capital Item",TRIM('PCA Repairs-CapItems Data Input'!S52)&lt;&gt;""),'PCA Repairs-CapItems Data Input'!S52,"")</f>
        <v/>
      </c>
      <c r="O62" s="75" t="str">
        <f>IF(AND('PCA Repairs-CapItems Data Input'!$E52="C - Capital Item",TRIM('PCA Repairs-CapItems Data Input'!T52)&lt;&gt;""),'PCA Repairs-CapItems Data Input'!T52,"")</f>
        <v/>
      </c>
      <c r="P62" s="75" t="str">
        <f>IF(AND('PCA Repairs-CapItems Data Input'!$E52="C - Capital Item",TRIM('PCA Repairs-CapItems Data Input'!U52)&lt;&gt;""),'PCA Repairs-CapItems Data Input'!U52,"")</f>
        <v/>
      </c>
      <c r="Q62" s="75" t="str">
        <f>IF(AND('PCA Repairs-CapItems Data Input'!$E52="C - Capital Item",TRIM('PCA Repairs-CapItems Data Input'!V52)&lt;&gt;""),'PCA Repairs-CapItems Data Input'!V52,"")</f>
        <v/>
      </c>
      <c r="R62" s="75" t="str">
        <f>IF(AND('PCA Repairs-CapItems Data Input'!$E52="C - Capital Item",TRIM('PCA Repairs-CapItems Data Input'!W52)&lt;&gt;""),'PCA Repairs-CapItems Data Input'!W52,"")</f>
        <v/>
      </c>
      <c r="S62" s="75" t="str">
        <f>IF(AND('PCA Repairs-CapItems Data Input'!$E52="C - Capital Item",TRIM('PCA Repairs-CapItems Data Input'!X52)&lt;&gt;""),'PCA Repairs-CapItems Data Input'!X52,"")</f>
        <v/>
      </c>
      <c r="T62" s="75" t="str">
        <f>IF(AND('PCA Repairs-CapItems Data Input'!$E52="C - Capital Item",TRIM('PCA Repairs-CapItems Data Input'!Y52)&lt;&gt;""),'PCA Repairs-CapItems Data Input'!Y52,"")</f>
        <v/>
      </c>
      <c r="U62" s="75" t="str">
        <f>IF(AND('PCA Repairs-CapItems Data Input'!$E52="C - Capital Item",TRIM('PCA Repairs-CapItems Data Input'!Z52)&lt;&gt;""),'PCA Repairs-CapItems Data Input'!Z52,"")</f>
        <v/>
      </c>
      <c r="V62" s="75" t="str">
        <f>IF(AND('PCA Repairs-CapItems Data Input'!$E52="C - Capital Item",TRIM('PCA Repairs-CapItems Data Input'!AA52)&lt;&gt;""),'PCA Repairs-CapItems Data Input'!AA52,"")</f>
        <v/>
      </c>
      <c r="W62" s="75" t="str">
        <f>IF(AND('PCA Repairs-CapItems Data Input'!$E52="C - Capital Item",TRIM('PCA Repairs-CapItems Data Input'!AB52)&lt;&gt;""),'PCA Repairs-CapItems Data Input'!AB52,"")</f>
        <v/>
      </c>
      <c r="X62" s="75" t="str">
        <f>IF(AND('PCA Repairs-CapItems Data Input'!$E52="C - Capital Item",TRIM('PCA Repairs-CapItems Data Input'!AC52)&lt;&gt;""),'PCA Repairs-CapItems Data Input'!AC52,"")</f>
        <v/>
      </c>
      <c r="Y62" s="75" t="str">
        <f>IF(AND('PCA Repairs-CapItems Data Input'!$E52="C - Capital Item",TRIM('PCA Repairs-CapItems Data Input'!AD52)&lt;&gt;""),'PCA Repairs-CapItems Data Input'!AD52,"")</f>
        <v/>
      </c>
      <c r="Z62" s="75" t="str">
        <f>IF(AND('PCA Repairs-CapItems Data Input'!$E52="C - Capital Item",TRIM('PCA Repairs-CapItems Data Input'!AE52)&lt;&gt;""),'PCA Repairs-CapItems Data Input'!AE52,"")</f>
        <v/>
      </c>
      <c r="AA62" s="76" t="str">
        <f>IF(AND('PCA Repairs-CapItems Data Input'!$E52="C - Capital Item",TRIM('PCA Repairs-CapItems Data Input'!AF52)&lt;&gt;""),'PCA Repairs-CapItems Data Input'!AF52,"")</f>
        <v/>
      </c>
      <c r="AB62" s="74" t="str">
        <f>IF(AND('PCA Repairs-CapItems Data Input'!$E52="C - Capital Item",TRIM('PCA Repairs-CapItems Data Input'!P52)&lt;&gt;""),'PCA Repairs-CapItems Data Input'!P52,"")</f>
        <v/>
      </c>
      <c r="AC62" s="173" t="str">
        <f>IF(AND('PCA Repairs-CapItems Data Input'!$E52="I - Immediate Repair",TRIM('PCA Repairs-CapItems Data Input'!I52)&lt;&gt;""),'PCA Repairs-CapItems Data Input'!I52,"")</f>
        <v/>
      </c>
      <c r="AD62" s="74" t="str">
        <f>IF(AND('PCA Repairs-CapItems Data Input'!$E52="I - Immediate Repair",TRIM('PCA Repairs-CapItems Data Input'!J52)&lt;&gt;""),MID('PCA Repairs-CapItems Data Input'!J52,1,FIND(" - ",'PCA Repairs-CapItems Data Input'!J52,1)),"")</f>
        <v/>
      </c>
      <c r="AE62" s="168" t="str">
        <f>IF(AND('PCA Repairs-CapItems Data Input'!$E52="I - Immediate Repair",TRIM('PCA Repairs-CapItems Data Input'!K52)&lt;&gt;""),'PCA Repairs-CapItems Data Input'!K52,"")</f>
        <v/>
      </c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</row>
    <row r="63" spans="1:131" ht="15.75" thickBot="1" x14ac:dyDescent="0.3">
      <c r="A63" s="132"/>
      <c r="B63" s="73" t="str">
        <f>IF(TRIM('PCA Repairs-CapItems Data Input'!C53)="","",'PCA Repairs-CapItems Data Input'!C53)</f>
        <v/>
      </c>
      <c r="C63" s="74" t="str">
        <f>IF(TRIM('PCA Repairs-CapItems Data Input'!D53)="","",'PCA Repairs-CapItems Data Input'!D53)</f>
        <v/>
      </c>
      <c r="D63" s="74" t="str">
        <f>IF(TRIM('PCA Repairs-CapItems Data Input'!E53)="","",MID('PCA Repairs-CapItems Data Input'!E53,1,FIND(" - ",'PCA Repairs-CapItems Data Input'!E53,1)))</f>
        <v/>
      </c>
      <c r="E63" s="74" t="str">
        <f>IF(TRIM('PCA Repairs-CapItems Data Input'!F53)="","",MID('PCA Repairs-CapItems Data Input'!F53,1,FIND(" - ",'PCA Repairs-CapItems Data Input'!F53,1)))</f>
        <v/>
      </c>
      <c r="F63" s="74" t="str">
        <f>IF(AND('PCA Repairs-CapItems Data Input'!$E53="I - Immediate Repair",'PCA Repairs-CapItems Data Input'!G53&lt;&gt;""),'PCA Repairs-CapItems Data Input'!G53,"")</f>
        <v/>
      </c>
      <c r="G63" s="74" t="str">
        <f>IF(AND('PCA Repairs-CapItems Data Input'!$E53="I - Immediate Repair",'PCA Repairs-CapItems Data Input'!H53&lt;&gt;""),'PCA Repairs-CapItems Data Input'!H53,"")</f>
        <v/>
      </c>
      <c r="H63" s="75" t="str">
        <f>IF(AND('PCA Repairs-CapItems Data Input'!$E53="I - Immediate Repair",'PCA Repairs-CapItems Data Input'!L53&lt;&gt;""),'PCA Repairs-CapItems Data Input'!L53,"")</f>
        <v/>
      </c>
      <c r="I63" s="74" t="str">
        <f>IF(AND('PCA Repairs-CapItems Data Input'!$E53="C - Capital Item",TRIM('PCA Repairs-CapItems Data Input'!M53)&lt;&gt;""),'PCA Repairs-CapItems Data Input'!M53,"")</f>
        <v/>
      </c>
      <c r="J63" s="74" t="str">
        <f>IF(AND('PCA Repairs-CapItems Data Input'!$E53="C - Capital Item",TRIM('PCA Repairs-CapItems Data Input'!N53)&lt;&gt;""),'PCA Repairs-CapItems Data Input'!N53,"")</f>
        <v/>
      </c>
      <c r="K63" s="75" t="str">
        <f>IF(AND('PCA Repairs-CapItems Data Input'!$E53="C - Capital Item",TRIM('PCA Repairs-CapItems Data Input'!O53)&lt;&gt;""),'PCA Repairs-CapItems Data Input'!O53,"")</f>
        <v/>
      </c>
      <c r="L63" s="74" t="str">
        <f>IF(AND('PCA Repairs-CapItems Data Input'!$E53="C - Capital Item",TRIM('PCA Repairs-CapItems Data Input'!Q53)&lt;&gt;""),'PCA Repairs-CapItems Data Input'!Q53,"")</f>
        <v/>
      </c>
      <c r="M63" s="75" t="str">
        <f>IF(AND('PCA Repairs-CapItems Data Input'!$E53="C - Capital Item",TRIM('PCA Repairs-CapItems Data Input'!R53)&lt;&gt;""),'PCA Repairs-CapItems Data Input'!R53,"")</f>
        <v/>
      </c>
      <c r="N63" s="75" t="str">
        <f>IF(AND('PCA Repairs-CapItems Data Input'!$E53="C - Capital Item",TRIM('PCA Repairs-CapItems Data Input'!S53)&lt;&gt;""),'PCA Repairs-CapItems Data Input'!S53,"")</f>
        <v/>
      </c>
      <c r="O63" s="75" t="str">
        <f>IF(AND('PCA Repairs-CapItems Data Input'!$E53="C - Capital Item",TRIM('PCA Repairs-CapItems Data Input'!T53)&lt;&gt;""),'PCA Repairs-CapItems Data Input'!T53,"")</f>
        <v/>
      </c>
      <c r="P63" s="75" t="str">
        <f>IF(AND('PCA Repairs-CapItems Data Input'!$E53="C - Capital Item",TRIM('PCA Repairs-CapItems Data Input'!U53)&lt;&gt;""),'PCA Repairs-CapItems Data Input'!U53,"")</f>
        <v/>
      </c>
      <c r="Q63" s="75" t="str">
        <f>IF(AND('PCA Repairs-CapItems Data Input'!$E53="C - Capital Item",TRIM('PCA Repairs-CapItems Data Input'!V53)&lt;&gt;""),'PCA Repairs-CapItems Data Input'!V53,"")</f>
        <v/>
      </c>
      <c r="R63" s="75" t="str">
        <f>IF(AND('PCA Repairs-CapItems Data Input'!$E53="C - Capital Item",TRIM('PCA Repairs-CapItems Data Input'!W53)&lt;&gt;""),'PCA Repairs-CapItems Data Input'!W53,"")</f>
        <v/>
      </c>
      <c r="S63" s="75" t="str">
        <f>IF(AND('PCA Repairs-CapItems Data Input'!$E53="C - Capital Item",TRIM('PCA Repairs-CapItems Data Input'!X53)&lt;&gt;""),'PCA Repairs-CapItems Data Input'!X53,"")</f>
        <v/>
      </c>
      <c r="T63" s="75" t="str">
        <f>IF(AND('PCA Repairs-CapItems Data Input'!$E53="C - Capital Item",TRIM('PCA Repairs-CapItems Data Input'!Y53)&lt;&gt;""),'PCA Repairs-CapItems Data Input'!Y53,"")</f>
        <v/>
      </c>
      <c r="U63" s="75" t="str">
        <f>IF(AND('PCA Repairs-CapItems Data Input'!$E53="C - Capital Item",TRIM('PCA Repairs-CapItems Data Input'!Z53)&lt;&gt;""),'PCA Repairs-CapItems Data Input'!Z53,"")</f>
        <v/>
      </c>
      <c r="V63" s="75" t="str">
        <f>IF(AND('PCA Repairs-CapItems Data Input'!$E53="C - Capital Item",TRIM('PCA Repairs-CapItems Data Input'!AA53)&lt;&gt;""),'PCA Repairs-CapItems Data Input'!AA53,"")</f>
        <v/>
      </c>
      <c r="W63" s="75" t="str">
        <f>IF(AND('PCA Repairs-CapItems Data Input'!$E53="C - Capital Item",TRIM('PCA Repairs-CapItems Data Input'!AB53)&lt;&gt;""),'PCA Repairs-CapItems Data Input'!AB53,"")</f>
        <v/>
      </c>
      <c r="X63" s="75" t="str">
        <f>IF(AND('PCA Repairs-CapItems Data Input'!$E53="C - Capital Item",TRIM('PCA Repairs-CapItems Data Input'!AC53)&lt;&gt;""),'PCA Repairs-CapItems Data Input'!AC53,"")</f>
        <v/>
      </c>
      <c r="Y63" s="75" t="str">
        <f>IF(AND('PCA Repairs-CapItems Data Input'!$E53="C - Capital Item",TRIM('PCA Repairs-CapItems Data Input'!AD53)&lt;&gt;""),'PCA Repairs-CapItems Data Input'!AD53,"")</f>
        <v/>
      </c>
      <c r="Z63" s="75" t="str">
        <f>IF(AND('PCA Repairs-CapItems Data Input'!$E53="C - Capital Item",TRIM('PCA Repairs-CapItems Data Input'!AE53)&lt;&gt;""),'PCA Repairs-CapItems Data Input'!AE53,"")</f>
        <v/>
      </c>
      <c r="AA63" s="76" t="str">
        <f>IF(AND('PCA Repairs-CapItems Data Input'!$E53="C - Capital Item",TRIM('PCA Repairs-CapItems Data Input'!AF53)&lt;&gt;""),'PCA Repairs-CapItems Data Input'!AF53,"")</f>
        <v/>
      </c>
      <c r="AB63" s="74" t="str">
        <f>IF(AND('PCA Repairs-CapItems Data Input'!$E53="C - Capital Item",TRIM('PCA Repairs-CapItems Data Input'!P53)&lt;&gt;""),'PCA Repairs-CapItems Data Input'!P53,"")</f>
        <v/>
      </c>
      <c r="AC63" s="173" t="str">
        <f>IF(AND('PCA Repairs-CapItems Data Input'!$E53="I - Immediate Repair",TRIM('PCA Repairs-CapItems Data Input'!I53)&lt;&gt;""),'PCA Repairs-CapItems Data Input'!I53,"")</f>
        <v/>
      </c>
      <c r="AD63" s="74" t="str">
        <f>IF(AND('PCA Repairs-CapItems Data Input'!$E53="I - Immediate Repair",TRIM('PCA Repairs-CapItems Data Input'!J53)&lt;&gt;""),MID('PCA Repairs-CapItems Data Input'!J53,1,FIND(" - ",'PCA Repairs-CapItems Data Input'!J53,1)),"")</f>
        <v/>
      </c>
      <c r="AE63" s="168" t="str">
        <f>IF(AND('PCA Repairs-CapItems Data Input'!$E53="I - Immediate Repair",TRIM('PCA Repairs-CapItems Data Input'!K53)&lt;&gt;""),'PCA Repairs-CapItems Data Input'!K53,"")</f>
        <v/>
      </c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</row>
    <row r="64" spans="1:131" ht="15.75" thickBot="1" x14ac:dyDescent="0.3">
      <c r="A64" s="132"/>
      <c r="B64" s="73" t="str">
        <f>IF(TRIM('PCA Repairs-CapItems Data Input'!C54)="","",'PCA Repairs-CapItems Data Input'!C54)</f>
        <v/>
      </c>
      <c r="C64" s="74" t="str">
        <f>IF(TRIM('PCA Repairs-CapItems Data Input'!D54)="","",'PCA Repairs-CapItems Data Input'!D54)</f>
        <v/>
      </c>
      <c r="D64" s="74" t="str">
        <f>IF(TRIM('PCA Repairs-CapItems Data Input'!E54)="","",MID('PCA Repairs-CapItems Data Input'!E54,1,FIND(" - ",'PCA Repairs-CapItems Data Input'!E54,1)))</f>
        <v/>
      </c>
      <c r="E64" s="74" t="str">
        <f>IF(TRIM('PCA Repairs-CapItems Data Input'!F54)="","",MID('PCA Repairs-CapItems Data Input'!F54,1,FIND(" - ",'PCA Repairs-CapItems Data Input'!F54,1)))</f>
        <v/>
      </c>
      <c r="F64" s="74" t="str">
        <f>IF(AND('PCA Repairs-CapItems Data Input'!$E54="I - Immediate Repair",'PCA Repairs-CapItems Data Input'!G54&lt;&gt;""),'PCA Repairs-CapItems Data Input'!G54,"")</f>
        <v/>
      </c>
      <c r="G64" s="74" t="str">
        <f>IF(AND('PCA Repairs-CapItems Data Input'!$E54="I - Immediate Repair",'PCA Repairs-CapItems Data Input'!H54&lt;&gt;""),'PCA Repairs-CapItems Data Input'!H54,"")</f>
        <v/>
      </c>
      <c r="H64" s="75" t="str">
        <f>IF(AND('PCA Repairs-CapItems Data Input'!$E54="I - Immediate Repair",'PCA Repairs-CapItems Data Input'!L54&lt;&gt;""),'PCA Repairs-CapItems Data Input'!L54,"")</f>
        <v/>
      </c>
      <c r="I64" s="74" t="str">
        <f>IF(AND('PCA Repairs-CapItems Data Input'!$E54="C - Capital Item",TRIM('PCA Repairs-CapItems Data Input'!M54)&lt;&gt;""),'PCA Repairs-CapItems Data Input'!M54,"")</f>
        <v/>
      </c>
      <c r="J64" s="74" t="str">
        <f>IF(AND('PCA Repairs-CapItems Data Input'!$E54="C - Capital Item",TRIM('PCA Repairs-CapItems Data Input'!N54)&lt;&gt;""),'PCA Repairs-CapItems Data Input'!N54,"")</f>
        <v/>
      </c>
      <c r="K64" s="75" t="str">
        <f>IF(AND('PCA Repairs-CapItems Data Input'!$E54="C - Capital Item",TRIM('PCA Repairs-CapItems Data Input'!O54)&lt;&gt;""),'PCA Repairs-CapItems Data Input'!O54,"")</f>
        <v/>
      </c>
      <c r="L64" s="74" t="str">
        <f>IF(AND('PCA Repairs-CapItems Data Input'!$E54="C - Capital Item",TRIM('PCA Repairs-CapItems Data Input'!Q54)&lt;&gt;""),'PCA Repairs-CapItems Data Input'!Q54,"")</f>
        <v/>
      </c>
      <c r="M64" s="75" t="str">
        <f>IF(AND('PCA Repairs-CapItems Data Input'!$E54="C - Capital Item",TRIM('PCA Repairs-CapItems Data Input'!R54)&lt;&gt;""),'PCA Repairs-CapItems Data Input'!R54,"")</f>
        <v/>
      </c>
      <c r="N64" s="75" t="str">
        <f>IF(AND('PCA Repairs-CapItems Data Input'!$E54="C - Capital Item",TRIM('PCA Repairs-CapItems Data Input'!S54)&lt;&gt;""),'PCA Repairs-CapItems Data Input'!S54,"")</f>
        <v/>
      </c>
      <c r="O64" s="75" t="str">
        <f>IF(AND('PCA Repairs-CapItems Data Input'!$E54="C - Capital Item",TRIM('PCA Repairs-CapItems Data Input'!T54)&lt;&gt;""),'PCA Repairs-CapItems Data Input'!T54,"")</f>
        <v/>
      </c>
      <c r="P64" s="75" t="str">
        <f>IF(AND('PCA Repairs-CapItems Data Input'!$E54="C - Capital Item",TRIM('PCA Repairs-CapItems Data Input'!U54)&lt;&gt;""),'PCA Repairs-CapItems Data Input'!U54,"")</f>
        <v/>
      </c>
      <c r="Q64" s="75" t="str">
        <f>IF(AND('PCA Repairs-CapItems Data Input'!$E54="C - Capital Item",TRIM('PCA Repairs-CapItems Data Input'!V54)&lt;&gt;""),'PCA Repairs-CapItems Data Input'!V54,"")</f>
        <v/>
      </c>
      <c r="R64" s="75" t="str">
        <f>IF(AND('PCA Repairs-CapItems Data Input'!$E54="C - Capital Item",TRIM('PCA Repairs-CapItems Data Input'!W54)&lt;&gt;""),'PCA Repairs-CapItems Data Input'!W54,"")</f>
        <v/>
      </c>
      <c r="S64" s="75" t="str">
        <f>IF(AND('PCA Repairs-CapItems Data Input'!$E54="C - Capital Item",TRIM('PCA Repairs-CapItems Data Input'!X54)&lt;&gt;""),'PCA Repairs-CapItems Data Input'!X54,"")</f>
        <v/>
      </c>
      <c r="T64" s="75" t="str">
        <f>IF(AND('PCA Repairs-CapItems Data Input'!$E54="C - Capital Item",TRIM('PCA Repairs-CapItems Data Input'!Y54)&lt;&gt;""),'PCA Repairs-CapItems Data Input'!Y54,"")</f>
        <v/>
      </c>
      <c r="U64" s="75" t="str">
        <f>IF(AND('PCA Repairs-CapItems Data Input'!$E54="C - Capital Item",TRIM('PCA Repairs-CapItems Data Input'!Z54)&lt;&gt;""),'PCA Repairs-CapItems Data Input'!Z54,"")</f>
        <v/>
      </c>
      <c r="V64" s="75" t="str">
        <f>IF(AND('PCA Repairs-CapItems Data Input'!$E54="C - Capital Item",TRIM('PCA Repairs-CapItems Data Input'!AA54)&lt;&gt;""),'PCA Repairs-CapItems Data Input'!AA54,"")</f>
        <v/>
      </c>
      <c r="W64" s="75" t="str">
        <f>IF(AND('PCA Repairs-CapItems Data Input'!$E54="C - Capital Item",TRIM('PCA Repairs-CapItems Data Input'!AB54)&lt;&gt;""),'PCA Repairs-CapItems Data Input'!AB54,"")</f>
        <v/>
      </c>
      <c r="X64" s="75" t="str">
        <f>IF(AND('PCA Repairs-CapItems Data Input'!$E54="C - Capital Item",TRIM('PCA Repairs-CapItems Data Input'!AC54)&lt;&gt;""),'PCA Repairs-CapItems Data Input'!AC54,"")</f>
        <v/>
      </c>
      <c r="Y64" s="75" t="str">
        <f>IF(AND('PCA Repairs-CapItems Data Input'!$E54="C - Capital Item",TRIM('PCA Repairs-CapItems Data Input'!AD54)&lt;&gt;""),'PCA Repairs-CapItems Data Input'!AD54,"")</f>
        <v/>
      </c>
      <c r="Z64" s="75" t="str">
        <f>IF(AND('PCA Repairs-CapItems Data Input'!$E54="C - Capital Item",TRIM('PCA Repairs-CapItems Data Input'!AE54)&lt;&gt;""),'PCA Repairs-CapItems Data Input'!AE54,"")</f>
        <v/>
      </c>
      <c r="AA64" s="76" t="str">
        <f>IF(AND('PCA Repairs-CapItems Data Input'!$E54="C - Capital Item",TRIM('PCA Repairs-CapItems Data Input'!AF54)&lt;&gt;""),'PCA Repairs-CapItems Data Input'!AF54,"")</f>
        <v/>
      </c>
      <c r="AB64" s="74" t="str">
        <f>IF(AND('PCA Repairs-CapItems Data Input'!$E54="C - Capital Item",TRIM('PCA Repairs-CapItems Data Input'!P54)&lt;&gt;""),'PCA Repairs-CapItems Data Input'!P54,"")</f>
        <v/>
      </c>
      <c r="AC64" s="173" t="str">
        <f>IF(AND('PCA Repairs-CapItems Data Input'!$E54="I - Immediate Repair",TRIM('PCA Repairs-CapItems Data Input'!I54)&lt;&gt;""),'PCA Repairs-CapItems Data Input'!I54,"")</f>
        <v/>
      </c>
      <c r="AD64" s="74" t="str">
        <f>IF(AND('PCA Repairs-CapItems Data Input'!$E54="I - Immediate Repair",TRIM('PCA Repairs-CapItems Data Input'!J54)&lt;&gt;""),MID('PCA Repairs-CapItems Data Input'!J54,1,FIND(" - ",'PCA Repairs-CapItems Data Input'!J54,1)),"")</f>
        <v/>
      </c>
      <c r="AE64" s="168" t="str">
        <f>IF(AND('PCA Repairs-CapItems Data Input'!$E54="I - Immediate Repair",TRIM('PCA Repairs-CapItems Data Input'!K54)&lt;&gt;""),'PCA Repairs-CapItems Data Input'!K54,"")</f>
        <v/>
      </c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</row>
    <row r="65" spans="1:131" ht="15.75" thickBot="1" x14ac:dyDescent="0.3">
      <c r="A65" s="132"/>
      <c r="B65" s="73" t="str">
        <f>IF(TRIM('PCA Repairs-CapItems Data Input'!C55)="","",'PCA Repairs-CapItems Data Input'!C55)</f>
        <v/>
      </c>
      <c r="C65" s="74" t="str">
        <f>IF(TRIM('PCA Repairs-CapItems Data Input'!D55)="","",'PCA Repairs-CapItems Data Input'!D55)</f>
        <v/>
      </c>
      <c r="D65" s="74" t="str">
        <f>IF(TRIM('PCA Repairs-CapItems Data Input'!E55)="","",MID('PCA Repairs-CapItems Data Input'!E55,1,FIND(" - ",'PCA Repairs-CapItems Data Input'!E55,1)))</f>
        <v/>
      </c>
      <c r="E65" s="74" t="str">
        <f>IF(TRIM('PCA Repairs-CapItems Data Input'!F55)="","",MID('PCA Repairs-CapItems Data Input'!F55,1,FIND(" - ",'PCA Repairs-CapItems Data Input'!F55,1)))</f>
        <v/>
      </c>
      <c r="F65" s="74" t="str">
        <f>IF(AND('PCA Repairs-CapItems Data Input'!$E55="I - Immediate Repair",'PCA Repairs-CapItems Data Input'!G55&lt;&gt;""),'PCA Repairs-CapItems Data Input'!G55,"")</f>
        <v/>
      </c>
      <c r="G65" s="74" t="str">
        <f>IF(AND('PCA Repairs-CapItems Data Input'!$E55="I - Immediate Repair",'PCA Repairs-CapItems Data Input'!H55&lt;&gt;""),'PCA Repairs-CapItems Data Input'!H55,"")</f>
        <v/>
      </c>
      <c r="H65" s="75" t="str">
        <f>IF(AND('PCA Repairs-CapItems Data Input'!$E55="I - Immediate Repair",'PCA Repairs-CapItems Data Input'!L55&lt;&gt;""),'PCA Repairs-CapItems Data Input'!L55,"")</f>
        <v/>
      </c>
      <c r="I65" s="74" t="str">
        <f>IF(AND('PCA Repairs-CapItems Data Input'!$E55="C - Capital Item",TRIM('PCA Repairs-CapItems Data Input'!M55)&lt;&gt;""),'PCA Repairs-CapItems Data Input'!M55,"")</f>
        <v/>
      </c>
      <c r="J65" s="74" t="str">
        <f>IF(AND('PCA Repairs-CapItems Data Input'!$E55="C - Capital Item",TRIM('PCA Repairs-CapItems Data Input'!N55)&lt;&gt;""),'PCA Repairs-CapItems Data Input'!N55,"")</f>
        <v/>
      </c>
      <c r="K65" s="75" t="str">
        <f>IF(AND('PCA Repairs-CapItems Data Input'!$E55="C - Capital Item",TRIM('PCA Repairs-CapItems Data Input'!O55)&lt;&gt;""),'PCA Repairs-CapItems Data Input'!O55,"")</f>
        <v/>
      </c>
      <c r="L65" s="74" t="str">
        <f>IF(AND('PCA Repairs-CapItems Data Input'!$E55="C - Capital Item",TRIM('PCA Repairs-CapItems Data Input'!Q55)&lt;&gt;""),'PCA Repairs-CapItems Data Input'!Q55,"")</f>
        <v/>
      </c>
      <c r="M65" s="75" t="str">
        <f>IF(AND('PCA Repairs-CapItems Data Input'!$E55="C - Capital Item",TRIM('PCA Repairs-CapItems Data Input'!R55)&lt;&gt;""),'PCA Repairs-CapItems Data Input'!R55,"")</f>
        <v/>
      </c>
      <c r="N65" s="75" t="str">
        <f>IF(AND('PCA Repairs-CapItems Data Input'!$E55="C - Capital Item",TRIM('PCA Repairs-CapItems Data Input'!S55)&lt;&gt;""),'PCA Repairs-CapItems Data Input'!S55,"")</f>
        <v/>
      </c>
      <c r="O65" s="75" t="str">
        <f>IF(AND('PCA Repairs-CapItems Data Input'!$E55="C - Capital Item",TRIM('PCA Repairs-CapItems Data Input'!T55)&lt;&gt;""),'PCA Repairs-CapItems Data Input'!T55,"")</f>
        <v/>
      </c>
      <c r="P65" s="75" t="str">
        <f>IF(AND('PCA Repairs-CapItems Data Input'!$E55="C - Capital Item",TRIM('PCA Repairs-CapItems Data Input'!U55)&lt;&gt;""),'PCA Repairs-CapItems Data Input'!U55,"")</f>
        <v/>
      </c>
      <c r="Q65" s="75" t="str">
        <f>IF(AND('PCA Repairs-CapItems Data Input'!$E55="C - Capital Item",TRIM('PCA Repairs-CapItems Data Input'!V55)&lt;&gt;""),'PCA Repairs-CapItems Data Input'!V55,"")</f>
        <v/>
      </c>
      <c r="R65" s="75" t="str">
        <f>IF(AND('PCA Repairs-CapItems Data Input'!$E55="C - Capital Item",TRIM('PCA Repairs-CapItems Data Input'!W55)&lt;&gt;""),'PCA Repairs-CapItems Data Input'!W55,"")</f>
        <v/>
      </c>
      <c r="S65" s="75" t="str">
        <f>IF(AND('PCA Repairs-CapItems Data Input'!$E55="C - Capital Item",TRIM('PCA Repairs-CapItems Data Input'!X55)&lt;&gt;""),'PCA Repairs-CapItems Data Input'!X55,"")</f>
        <v/>
      </c>
      <c r="T65" s="75" t="str">
        <f>IF(AND('PCA Repairs-CapItems Data Input'!$E55="C - Capital Item",TRIM('PCA Repairs-CapItems Data Input'!Y55)&lt;&gt;""),'PCA Repairs-CapItems Data Input'!Y55,"")</f>
        <v/>
      </c>
      <c r="U65" s="75" t="str">
        <f>IF(AND('PCA Repairs-CapItems Data Input'!$E55="C - Capital Item",TRIM('PCA Repairs-CapItems Data Input'!Z55)&lt;&gt;""),'PCA Repairs-CapItems Data Input'!Z55,"")</f>
        <v/>
      </c>
      <c r="V65" s="75" t="str">
        <f>IF(AND('PCA Repairs-CapItems Data Input'!$E55="C - Capital Item",TRIM('PCA Repairs-CapItems Data Input'!AA55)&lt;&gt;""),'PCA Repairs-CapItems Data Input'!AA55,"")</f>
        <v/>
      </c>
      <c r="W65" s="75" t="str">
        <f>IF(AND('PCA Repairs-CapItems Data Input'!$E55="C - Capital Item",TRIM('PCA Repairs-CapItems Data Input'!AB55)&lt;&gt;""),'PCA Repairs-CapItems Data Input'!AB55,"")</f>
        <v/>
      </c>
      <c r="X65" s="75" t="str">
        <f>IF(AND('PCA Repairs-CapItems Data Input'!$E55="C - Capital Item",TRIM('PCA Repairs-CapItems Data Input'!AC55)&lt;&gt;""),'PCA Repairs-CapItems Data Input'!AC55,"")</f>
        <v/>
      </c>
      <c r="Y65" s="75" t="str">
        <f>IF(AND('PCA Repairs-CapItems Data Input'!$E55="C - Capital Item",TRIM('PCA Repairs-CapItems Data Input'!AD55)&lt;&gt;""),'PCA Repairs-CapItems Data Input'!AD55,"")</f>
        <v/>
      </c>
      <c r="Z65" s="75" t="str">
        <f>IF(AND('PCA Repairs-CapItems Data Input'!$E55="C - Capital Item",TRIM('PCA Repairs-CapItems Data Input'!AE55)&lt;&gt;""),'PCA Repairs-CapItems Data Input'!AE55,"")</f>
        <v/>
      </c>
      <c r="AA65" s="76" t="str">
        <f>IF(AND('PCA Repairs-CapItems Data Input'!$E55="C - Capital Item",TRIM('PCA Repairs-CapItems Data Input'!AF55)&lt;&gt;""),'PCA Repairs-CapItems Data Input'!AF55,"")</f>
        <v/>
      </c>
      <c r="AB65" s="74" t="str">
        <f>IF(AND('PCA Repairs-CapItems Data Input'!$E55="C - Capital Item",TRIM('PCA Repairs-CapItems Data Input'!P55)&lt;&gt;""),'PCA Repairs-CapItems Data Input'!P55,"")</f>
        <v/>
      </c>
      <c r="AC65" s="173" t="str">
        <f>IF(AND('PCA Repairs-CapItems Data Input'!$E55="I - Immediate Repair",TRIM('PCA Repairs-CapItems Data Input'!I55)&lt;&gt;""),'PCA Repairs-CapItems Data Input'!I55,"")</f>
        <v/>
      </c>
      <c r="AD65" s="74" t="str">
        <f>IF(AND('PCA Repairs-CapItems Data Input'!$E55="I - Immediate Repair",TRIM('PCA Repairs-CapItems Data Input'!J55)&lt;&gt;""),MID('PCA Repairs-CapItems Data Input'!J55,1,FIND(" - ",'PCA Repairs-CapItems Data Input'!J55,1)),"")</f>
        <v/>
      </c>
      <c r="AE65" s="168" t="str">
        <f>IF(AND('PCA Repairs-CapItems Data Input'!$E55="I - Immediate Repair",TRIM('PCA Repairs-CapItems Data Input'!K55)&lt;&gt;""),'PCA Repairs-CapItems Data Input'!K55,"")</f>
        <v/>
      </c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</row>
    <row r="66" spans="1:131" ht="15.75" thickBot="1" x14ac:dyDescent="0.3">
      <c r="A66" s="132"/>
      <c r="B66" s="73" t="str">
        <f>IF(TRIM('PCA Repairs-CapItems Data Input'!C56)="","",'PCA Repairs-CapItems Data Input'!C56)</f>
        <v/>
      </c>
      <c r="C66" s="74" t="str">
        <f>IF(TRIM('PCA Repairs-CapItems Data Input'!D56)="","",'PCA Repairs-CapItems Data Input'!D56)</f>
        <v/>
      </c>
      <c r="D66" s="74" t="str">
        <f>IF(TRIM('PCA Repairs-CapItems Data Input'!E56)="","",MID('PCA Repairs-CapItems Data Input'!E56,1,FIND(" - ",'PCA Repairs-CapItems Data Input'!E56,1)))</f>
        <v/>
      </c>
      <c r="E66" s="74" t="str">
        <f>IF(TRIM('PCA Repairs-CapItems Data Input'!F56)="","",MID('PCA Repairs-CapItems Data Input'!F56,1,FIND(" - ",'PCA Repairs-CapItems Data Input'!F56,1)))</f>
        <v/>
      </c>
      <c r="F66" s="74" t="str">
        <f>IF(AND('PCA Repairs-CapItems Data Input'!$E56="I - Immediate Repair",'PCA Repairs-CapItems Data Input'!G56&lt;&gt;""),'PCA Repairs-CapItems Data Input'!G56,"")</f>
        <v/>
      </c>
      <c r="G66" s="74" t="str">
        <f>IF(AND('PCA Repairs-CapItems Data Input'!$E56="I - Immediate Repair",'PCA Repairs-CapItems Data Input'!H56&lt;&gt;""),'PCA Repairs-CapItems Data Input'!H56,"")</f>
        <v/>
      </c>
      <c r="H66" s="75" t="str">
        <f>IF(AND('PCA Repairs-CapItems Data Input'!$E56="I - Immediate Repair",'PCA Repairs-CapItems Data Input'!L56&lt;&gt;""),'PCA Repairs-CapItems Data Input'!L56,"")</f>
        <v/>
      </c>
      <c r="I66" s="74" t="str">
        <f>IF(AND('PCA Repairs-CapItems Data Input'!$E56="C - Capital Item",TRIM('PCA Repairs-CapItems Data Input'!M56)&lt;&gt;""),'PCA Repairs-CapItems Data Input'!M56,"")</f>
        <v/>
      </c>
      <c r="J66" s="74" t="str">
        <f>IF(AND('PCA Repairs-CapItems Data Input'!$E56="C - Capital Item",TRIM('PCA Repairs-CapItems Data Input'!N56)&lt;&gt;""),'PCA Repairs-CapItems Data Input'!N56,"")</f>
        <v/>
      </c>
      <c r="K66" s="75" t="str">
        <f>IF(AND('PCA Repairs-CapItems Data Input'!$E56="C - Capital Item",TRIM('PCA Repairs-CapItems Data Input'!O56)&lt;&gt;""),'PCA Repairs-CapItems Data Input'!O56,"")</f>
        <v/>
      </c>
      <c r="L66" s="74" t="str">
        <f>IF(AND('PCA Repairs-CapItems Data Input'!$E56="C - Capital Item",TRIM('PCA Repairs-CapItems Data Input'!Q56)&lt;&gt;""),'PCA Repairs-CapItems Data Input'!Q56,"")</f>
        <v/>
      </c>
      <c r="M66" s="75" t="str">
        <f>IF(AND('PCA Repairs-CapItems Data Input'!$E56="C - Capital Item",TRIM('PCA Repairs-CapItems Data Input'!R56)&lt;&gt;""),'PCA Repairs-CapItems Data Input'!R56,"")</f>
        <v/>
      </c>
      <c r="N66" s="75" t="str">
        <f>IF(AND('PCA Repairs-CapItems Data Input'!$E56="C - Capital Item",TRIM('PCA Repairs-CapItems Data Input'!S56)&lt;&gt;""),'PCA Repairs-CapItems Data Input'!S56,"")</f>
        <v/>
      </c>
      <c r="O66" s="75" t="str">
        <f>IF(AND('PCA Repairs-CapItems Data Input'!$E56="C - Capital Item",TRIM('PCA Repairs-CapItems Data Input'!T56)&lt;&gt;""),'PCA Repairs-CapItems Data Input'!T56,"")</f>
        <v/>
      </c>
      <c r="P66" s="75" t="str">
        <f>IF(AND('PCA Repairs-CapItems Data Input'!$E56="C - Capital Item",TRIM('PCA Repairs-CapItems Data Input'!U56)&lt;&gt;""),'PCA Repairs-CapItems Data Input'!U56,"")</f>
        <v/>
      </c>
      <c r="Q66" s="75" t="str">
        <f>IF(AND('PCA Repairs-CapItems Data Input'!$E56="C - Capital Item",TRIM('PCA Repairs-CapItems Data Input'!V56)&lt;&gt;""),'PCA Repairs-CapItems Data Input'!V56,"")</f>
        <v/>
      </c>
      <c r="R66" s="75" t="str">
        <f>IF(AND('PCA Repairs-CapItems Data Input'!$E56="C - Capital Item",TRIM('PCA Repairs-CapItems Data Input'!W56)&lt;&gt;""),'PCA Repairs-CapItems Data Input'!W56,"")</f>
        <v/>
      </c>
      <c r="S66" s="75" t="str">
        <f>IF(AND('PCA Repairs-CapItems Data Input'!$E56="C - Capital Item",TRIM('PCA Repairs-CapItems Data Input'!X56)&lt;&gt;""),'PCA Repairs-CapItems Data Input'!X56,"")</f>
        <v/>
      </c>
      <c r="T66" s="75" t="str">
        <f>IF(AND('PCA Repairs-CapItems Data Input'!$E56="C - Capital Item",TRIM('PCA Repairs-CapItems Data Input'!Y56)&lt;&gt;""),'PCA Repairs-CapItems Data Input'!Y56,"")</f>
        <v/>
      </c>
      <c r="U66" s="75" t="str">
        <f>IF(AND('PCA Repairs-CapItems Data Input'!$E56="C - Capital Item",TRIM('PCA Repairs-CapItems Data Input'!Z56)&lt;&gt;""),'PCA Repairs-CapItems Data Input'!Z56,"")</f>
        <v/>
      </c>
      <c r="V66" s="75" t="str">
        <f>IF(AND('PCA Repairs-CapItems Data Input'!$E56="C - Capital Item",TRIM('PCA Repairs-CapItems Data Input'!AA56)&lt;&gt;""),'PCA Repairs-CapItems Data Input'!AA56,"")</f>
        <v/>
      </c>
      <c r="W66" s="75" t="str">
        <f>IF(AND('PCA Repairs-CapItems Data Input'!$E56="C - Capital Item",TRIM('PCA Repairs-CapItems Data Input'!AB56)&lt;&gt;""),'PCA Repairs-CapItems Data Input'!AB56,"")</f>
        <v/>
      </c>
      <c r="X66" s="75" t="str">
        <f>IF(AND('PCA Repairs-CapItems Data Input'!$E56="C - Capital Item",TRIM('PCA Repairs-CapItems Data Input'!AC56)&lt;&gt;""),'PCA Repairs-CapItems Data Input'!AC56,"")</f>
        <v/>
      </c>
      <c r="Y66" s="75" t="str">
        <f>IF(AND('PCA Repairs-CapItems Data Input'!$E56="C - Capital Item",TRIM('PCA Repairs-CapItems Data Input'!AD56)&lt;&gt;""),'PCA Repairs-CapItems Data Input'!AD56,"")</f>
        <v/>
      </c>
      <c r="Z66" s="75" t="str">
        <f>IF(AND('PCA Repairs-CapItems Data Input'!$E56="C - Capital Item",TRIM('PCA Repairs-CapItems Data Input'!AE56)&lt;&gt;""),'PCA Repairs-CapItems Data Input'!AE56,"")</f>
        <v/>
      </c>
      <c r="AA66" s="76" t="str">
        <f>IF(AND('PCA Repairs-CapItems Data Input'!$E56="C - Capital Item",TRIM('PCA Repairs-CapItems Data Input'!AF56)&lt;&gt;""),'PCA Repairs-CapItems Data Input'!AF56,"")</f>
        <v/>
      </c>
      <c r="AB66" s="74" t="str">
        <f>IF(AND('PCA Repairs-CapItems Data Input'!$E56="C - Capital Item",TRIM('PCA Repairs-CapItems Data Input'!P56)&lt;&gt;""),'PCA Repairs-CapItems Data Input'!P56,"")</f>
        <v/>
      </c>
      <c r="AC66" s="173" t="str">
        <f>IF(AND('PCA Repairs-CapItems Data Input'!$E56="I - Immediate Repair",TRIM('PCA Repairs-CapItems Data Input'!I56)&lt;&gt;""),'PCA Repairs-CapItems Data Input'!I56,"")</f>
        <v/>
      </c>
      <c r="AD66" s="74" t="str">
        <f>IF(AND('PCA Repairs-CapItems Data Input'!$E56="I - Immediate Repair",TRIM('PCA Repairs-CapItems Data Input'!J56)&lt;&gt;""),MID('PCA Repairs-CapItems Data Input'!J56,1,FIND(" - ",'PCA Repairs-CapItems Data Input'!J56,1)),"")</f>
        <v/>
      </c>
      <c r="AE66" s="168" t="str">
        <f>IF(AND('PCA Repairs-CapItems Data Input'!$E56="I - Immediate Repair",TRIM('PCA Repairs-CapItems Data Input'!K56)&lt;&gt;""),'PCA Repairs-CapItems Data Input'!K56,"")</f>
        <v/>
      </c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</row>
    <row r="67" spans="1:131" ht="15.75" thickBot="1" x14ac:dyDescent="0.3">
      <c r="A67" s="132"/>
      <c r="B67" s="73" t="str">
        <f>IF(TRIM('PCA Repairs-CapItems Data Input'!C57)="","",'PCA Repairs-CapItems Data Input'!C57)</f>
        <v/>
      </c>
      <c r="C67" s="74" t="str">
        <f>IF(TRIM('PCA Repairs-CapItems Data Input'!D57)="","",'PCA Repairs-CapItems Data Input'!D57)</f>
        <v/>
      </c>
      <c r="D67" s="74" t="str">
        <f>IF(TRIM('PCA Repairs-CapItems Data Input'!E57)="","",MID('PCA Repairs-CapItems Data Input'!E57,1,FIND(" - ",'PCA Repairs-CapItems Data Input'!E57,1)))</f>
        <v/>
      </c>
      <c r="E67" s="74" t="str">
        <f>IF(TRIM('PCA Repairs-CapItems Data Input'!F57)="","",MID('PCA Repairs-CapItems Data Input'!F57,1,FIND(" - ",'PCA Repairs-CapItems Data Input'!F57,1)))</f>
        <v/>
      </c>
      <c r="F67" s="74" t="str">
        <f>IF(AND('PCA Repairs-CapItems Data Input'!$E57="I - Immediate Repair",'PCA Repairs-CapItems Data Input'!G57&lt;&gt;""),'PCA Repairs-CapItems Data Input'!G57,"")</f>
        <v/>
      </c>
      <c r="G67" s="74" t="str">
        <f>IF(AND('PCA Repairs-CapItems Data Input'!$E57="I - Immediate Repair",'PCA Repairs-CapItems Data Input'!H57&lt;&gt;""),'PCA Repairs-CapItems Data Input'!H57,"")</f>
        <v/>
      </c>
      <c r="H67" s="75" t="str">
        <f>IF(AND('PCA Repairs-CapItems Data Input'!$E57="I - Immediate Repair",'PCA Repairs-CapItems Data Input'!L57&lt;&gt;""),'PCA Repairs-CapItems Data Input'!L57,"")</f>
        <v/>
      </c>
      <c r="I67" s="74" t="str">
        <f>IF(AND('PCA Repairs-CapItems Data Input'!$E57="C - Capital Item",TRIM('PCA Repairs-CapItems Data Input'!M57)&lt;&gt;""),'PCA Repairs-CapItems Data Input'!M57,"")</f>
        <v/>
      </c>
      <c r="J67" s="74" t="str">
        <f>IF(AND('PCA Repairs-CapItems Data Input'!$E57="C - Capital Item",TRIM('PCA Repairs-CapItems Data Input'!N57)&lt;&gt;""),'PCA Repairs-CapItems Data Input'!N57,"")</f>
        <v/>
      </c>
      <c r="K67" s="75" t="str">
        <f>IF(AND('PCA Repairs-CapItems Data Input'!$E57="C - Capital Item",TRIM('PCA Repairs-CapItems Data Input'!O57)&lt;&gt;""),'PCA Repairs-CapItems Data Input'!O57,"")</f>
        <v/>
      </c>
      <c r="L67" s="74" t="str">
        <f>IF(AND('PCA Repairs-CapItems Data Input'!$E57="C - Capital Item",TRIM('PCA Repairs-CapItems Data Input'!Q57)&lt;&gt;""),'PCA Repairs-CapItems Data Input'!Q57,"")</f>
        <v/>
      </c>
      <c r="M67" s="75" t="str">
        <f>IF(AND('PCA Repairs-CapItems Data Input'!$E57="C - Capital Item",TRIM('PCA Repairs-CapItems Data Input'!R57)&lt;&gt;""),'PCA Repairs-CapItems Data Input'!R57,"")</f>
        <v/>
      </c>
      <c r="N67" s="75" t="str">
        <f>IF(AND('PCA Repairs-CapItems Data Input'!$E57="C - Capital Item",TRIM('PCA Repairs-CapItems Data Input'!S57)&lt;&gt;""),'PCA Repairs-CapItems Data Input'!S57,"")</f>
        <v/>
      </c>
      <c r="O67" s="75" t="str">
        <f>IF(AND('PCA Repairs-CapItems Data Input'!$E57="C - Capital Item",TRIM('PCA Repairs-CapItems Data Input'!T57)&lt;&gt;""),'PCA Repairs-CapItems Data Input'!T57,"")</f>
        <v/>
      </c>
      <c r="P67" s="75" t="str">
        <f>IF(AND('PCA Repairs-CapItems Data Input'!$E57="C - Capital Item",TRIM('PCA Repairs-CapItems Data Input'!U57)&lt;&gt;""),'PCA Repairs-CapItems Data Input'!U57,"")</f>
        <v/>
      </c>
      <c r="Q67" s="75" t="str">
        <f>IF(AND('PCA Repairs-CapItems Data Input'!$E57="C - Capital Item",TRIM('PCA Repairs-CapItems Data Input'!V57)&lt;&gt;""),'PCA Repairs-CapItems Data Input'!V57,"")</f>
        <v/>
      </c>
      <c r="R67" s="75" t="str">
        <f>IF(AND('PCA Repairs-CapItems Data Input'!$E57="C - Capital Item",TRIM('PCA Repairs-CapItems Data Input'!W57)&lt;&gt;""),'PCA Repairs-CapItems Data Input'!W57,"")</f>
        <v/>
      </c>
      <c r="S67" s="75" t="str">
        <f>IF(AND('PCA Repairs-CapItems Data Input'!$E57="C - Capital Item",TRIM('PCA Repairs-CapItems Data Input'!X57)&lt;&gt;""),'PCA Repairs-CapItems Data Input'!X57,"")</f>
        <v/>
      </c>
      <c r="T67" s="75" t="str">
        <f>IF(AND('PCA Repairs-CapItems Data Input'!$E57="C - Capital Item",TRIM('PCA Repairs-CapItems Data Input'!Y57)&lt;&gt;""),'PCA Repairs-CapItems Data Input'!Y57,"")</f>
        <v/>
      </c>
      <c r="U67" s="75" t="str">
        <f>IF(AND('PCA Repairs-CapItems Data Input'!$E57="C - Capital Item",TRIM('PCA Repairs-CapItems Data Input'!Z57)&lt;&gt;""),'PCA Repairs-CapItems Data Input'!Z57,"")</f>
        <v/>
      </c>
      <c r="V67" s="75" t="str">
        <f>IF(AND('PCA Repairs-CapItems Data Input'!$E57="C - Capital Item",TRIM('PCA Repairs-CapItems Data Input'!AA57)&lt;&gt;""),'PCA Repairs-CapItems Data Input'!AA57,"")</f>
        <v/>
      </c>
      <c r="W67" s="75" t="str">
        <f>IF(AND('PCA Repairs-CapItems Data Input'!$E57="C - Capital Item",TRIM('PCA Repairs-CapItems Data Input'!AB57)&lt;&gt;""),'PCA Repairs-CapItems Data Input'!AB57,"")</f>
        <v/>
      </c>
      <c r="X67" s="75" t="str">
        <f>IF(AND('PCA Repairs-CapItems Data Input'!$E57="C - Capital Item",TRIM('PCA Repairs-CapItems Data Input'!AC57)&lt;&gt;""),'PCA Repairs-CapItems Data Input'!AC57,"")</f>
        <v/>
      </c>
      <c r="Y67" s="75" t="str">
        <f>IF(AND('PCA Repairs-CapItems Data Input'!$E57="C - Capital Item",TRIM('PCA Repairs-CapItems Data Input'!AD57)&lt;&gt;""),'PCA Repairs-CapItems Data Input'!AD57,"")</f>
        <v/>
      </c>
      <c r="Z67" s="75" t="str">
        <f>IF(AND('PCA Repairs-CapItems Data Input'!$E57="C - Capital Item",TRIM('PCA Repairs-CapItems Data Input'!AE57)&lt;&gt;""),'PCA Repairs-CapItems Data Input'!AE57,"")</f>
        <v/>
      </c>
      <c r="AA67" s="76" t="str">
        <f>IF(AND('PCA Repairs-CapItems Data Input'!$E57="C - Capital Item",TRIM('PCA Repairs-CapItems Data Input'!AF57)&lt;&gt;""),'PCA Repairs-CapItems Data Input'!AF57,"")</f>
        <v/>
      </c>
      <c r="AB67" s="74" t="str">
        <f>IF(AND('PCA Repairs-CapItems Data Input'!$E57="C - Capital Item",TRIM('PCA Repairs-CapItems Data Input'!P57)&lt;&gt;""),'PCA Repairs-CapItems Data Input'!P57,"")</f>
        <v/>
      </c>
      <c r="AC67" s="173" t="str">
        <f>IF(AND('PCA Repairs-CapItems Data Input'!$E57="I - Immediate Repair",TRIM('PCA Repairs-CapItems Data Input'!I57)&lt;&gt;""),'PCA Repairs-CapItems Data Input'!I57,"")</f>
        <v/>
      </c>
      <c r="AD67" s="74" t="str">
        <f>IF(AND('PCA Repairs-CapItems Data Input'!$E57="I - Immediate Repair",TRIM('PCA Repairs-CapItems Data Input'!J57)&lt;&gt;""),MID('PCA Repairs-CapItems Data Input'!J57,1,FIND(" - ",'PCA Repairs-CapItems Data Input'!J57,1)),"")</f>
        <v/>
      </c>
      <c r="AE67" s="168" t="str">
        <f>IF(AND('PCA Repairs-CapItems Data Input'!$E57="I - Immediate Repair",TRIM('PCA Repairs-CapItems Data Input'!K57)&lt;&gt;""),'PCA Repairs-CapItems Data Input'!K57,"")</f>
        <v/>
      </c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</row>
    <row r="68" spans="1:131" ht="15.75" thickBot="1" x14ac:dyDescent="0.3">
      <c r="A68" s="132"/>
      <c r="B68" s="73" t="str">
        <f>IF(TRIM('PCA Repairs-CapItems Data Input'!C58)="","",'PCA Repairs-CapItems Data Input'!C58)</f>
        <v/>
      </c>
      <c r="C68" s="74" t="str">
        <f>IF(TRIM('PCA Repairs-CapItems Data Input'!D58)="","",'PCA Repairs-CapItems Data Input'!D58)</f>
        <v/>
      </c>
      <c r="D68" s="74" t="str">
        <f>IF(TRIM('PCA Repairs-CapItems Data Input'!E58)="","",MID('PCA Repairs-CapItems Data Input'!E58,1,FIND(" - ",'PCA Repairs-CapItems Data Input'!E58,1)))</f>
        <v/>
      </c>
      <c r="E68" s="74" t="str">
        <f>IF(TRIM('PCA Repairs-CapItems Data Input'!F58)="","",MID('PCA Repairs-CapItems Data Input'!F58,1,FIND(" - ",'PCA Repairs-CapItems Data Input'!F58,1)))</f>
        <v/>
      </c>
      <c r="F68" s="74" t="str">
        <f>IF(AND('PCA Repairs-CapItems Data Input'!$E58="I - Immediate Repair",'PCA Repairs-CapItems Data Input'!G58&lt;&gt;""),'PCA Repairs-CapItems Data Input'!G58,"")</f>
        <v/>
      </c>
      <c r="G68" s="74" t="str">
        <f>IF(AND('PCA Repairs-CapItems Data Input'!$E58="I - Immediate Repair",'PCA Repairs-CapItems Data Input'!H58&lt;&gt;""),'PCA Repairs-CapItems Data Input'!H58,"")</f>
        <v/>
      </c>
      <c r="H68" s="75" t="str">
        <f>IF(AND('PCA Repairs-CapItems Data Input'!$E58="I - Immediate Repair",'PCA Repairs-CapItems Data Input'!L58&lt;&gt;""),'PCA Repairs-CapItems Data Input'!L58,"")</f>
        <v/>
      </c>
      <c r="I68" s="74" t="str">
        <f>IF(AND('PCA Repairs-CapItems Data Input'!$E58="C - Capital Item",TRIM('PCA Repairs-CapItems Data Input'!M58)&lt;&gt;""),'PCA Repairs-CapItems Data Input'!M58,"")</f>
        <v/>
      </c>
      <c r="J68" s="74" t="str">
        <f>IF(AND('PCA Repairs-CapItems Data Input'!$E58="C - Capital Item",TRIM('PCA Repairs-CapItems Data Input'!N58)&lt;&gt;""),'PCA Repairs-CapItems Data Input'!N58,"")</f>
        <v/>
      </c>
      <c r="K68" s="75" t="str">
        <f>IF(AND('PCA Repairs-CapItems Data Input'!$E58="C - Capital Item",TRIM('PCA Repairs-CapItems Data Input'!O58)&lt;&gt;""),'PCA Repairs-CapItems Data Input'!O58,"")</f>
        <v/>
      </c>
      <c r="L68" s="74" t="str">
        <f>IF(AND('PCA Repairs-CapItems Data Input'!$E58="C - Capital Item",TRIM('PCA Repairs-CapItems Data Input'!Q58)&lt;&gt;""),'PCA Repairs-CapItems Data Input'!Q58,"")</f>
        <v/>
      </c>
      <c r="M68" s="75" t="str">
        <f>IF(AND('PCA Repairs-CapItems Data Input'!$E58="C - Capital Item",TRIM('PCA Repairs-CapItems Data Input'!R58)&lt;&gt;""),'PCA Repairs-CapItems Data Input'!R58,"")</f>
        <v/>
      </c>
      <c r="N68" s="75" t="str">
        <f>IF(AND('PCA Repairs-CapItems Data Input'!$E58="C - Capital Item",TRIM('PCA Repairs-CapItems Data Input'!S58)&lt;&gt;""),'PCA Repairs-CapItems Data Input'!S58,"")</f>
        <v/>
      </c>
      <c r="O68" s="75" t="str">
        <f>IF(AND('PCA Repairs-CapItems Data Input'!$E58="C - Capital Item",TRIM('PCA Repairs-CapItems Data Input'!T58)&lt;&gt;""),'PCA Repairs-CapItems Data Input'!T58,"")</f>
        <v/>
      </c>
      <c r="P68" s="75" t="str">
        <f>IF(AND('PCA Repairs-CapItems Data Input'!$E58="C - Capital Item",TRIM('PCA Repairs-CapItems Data Input'!U58)&lt;&gt;""),'PCA Repairs-CapItems Data Input'!U58,"")</f>
        <v/>
      </c>
      <c r="Q68" s="75" t="str">
        <f>IF(AND('PCA Repairs-CapItems Data Input'!$E58="C - Capital Item",TRIM('PCA Repairs-CapItems Data Input'!V58)&lt;&gt;""),'PCA Repairs-CapItems Data Input'!V58,"")</f>
        <v/>
      </c>
      <c r="R68" s="75" t="str">
        <f>IF(AND('PCA Repairs-CapItems Data Input'!$E58="C - Capital Item",TRIM('PCA Repairs-CapItems Data Input'!W58)&lt;&gt;""),'PCA Repairs-CapItems Data Input'!W58,"")</f>
        <v/>
      </c>
      <c r="S68" s="75" t="str">
        <f>IF(AND('PCA Repairs-CapItems Data Input'!$E58="C - Capital Item",TRIM('PCA Repairs-CapItems Data Input'!X58)&lt;&gt;""),'PCA Repairs-CapItems Data Input'!X58,"")</f>
        <v/>
      </c>
      <c r="T68" s="75" t="str">
        <f>IF(AND('PCA Repairs-CapItems Data Input'!$E58="C - Capital Item",TRIM('PCA Repairs-CapItems Data Input'!Y58)&lt;&gt;""),'PCA Repairs-CapItems Data Input'!Y58,"")</f>
        <v/>
      </c>
      <c r="U68" s="75" t="str">
        <f>IF(AND('PCA Repairs-CapItems Data Input'!$E58="C - Capital Item",TRIM('PCA Repairs-CapItems Data Input'!Z58)&lt;&gt;""),'PCA Repairs-CapItems Data Input'!Z58,"")</f>
        <v/>
      </c>
      <c r="V68" s="75" t="str">
        <f>IF(AND('PCA Repairs-CapItems Data Input'!$E58="C - Capital Item",TRIM('PCA Repairs-CapItems Data Input'!AA58)&lt;&gt;""),'PCA Repairs-CapItems Data Input'!AA58,"")</f>
        <v/>
      </c>
      <c r="W68" s="75" t="str">
        <f>IF(AND('PCA Repairs-CapItems Data Input'!$E58="C - Capital Item",TRIM('PCA Repairs-CapItems Data Input'!AB58)&lt;&gt;""),'PCA Repairs-CapItems Data Input'!AB58,"")</f>
        <v/>
      </c>
      <c r="X68" s="75" t="str">
        <f>IF(AND('PCA Repairs-CapItems Data Input'!$E58="C - Capital Item",TRIM('PCA Repairs-CapItems Data Input'!AC58)&lt;&gt;""),'PCA Repairs-CapItems Data Input'!AC58,"")</f>
        <v/>
      </c>
      <c r="Y68" s="75" t="str">
        <f>IF(AND('PCA Repairs-CapItems Data Input'!$E58="C - Capital Item",TRIM('PCA Repairs-CapItems Data Input'!AD58)&lt;&gt;""),'PCA Repairs-CapItems Data Input'!AD58,"")</f>
        <v/>
      </c>
      <c r="Z68" s="75" t="str">
        <f>IF(AND('PCA Repairs-CapItems Data Input'!$E58="C - Capital Item",TRIM('PCA Repairs-CapItems Data Input'!AE58)&lt;&gt;""),'PCA Repairs-CapItems Data Input'!AE58,"")</f>
        <v/>
      </c>
      <c r="AA68" s="76" t="str">
        <f>IF(AND('PCA Repairs-CapItems Data Input'!$E58="C - Capital Item",TRIM('PCA Repairs-CapItems Data Input'!AF58)&lt;&gt;""),'PCA Repairs-CapItems Data Input'!AF58,"")</f>
        <v/>
      </c>
      <c r="AB68" s="74" t="str">
        <f>IF(AND('PCA Repairs-CapItems Data Input'!$E58="C - Capital Item",TRIM('PCA Repairs-CapItems Data Input'!P58)&lt;&gt;""),'PCA Repairs-CapItems Data Input'!P58,"")</f>
        <v/>
      </c>
      <c r="AC68" s="173" t="str">
        <f>IF(AND('PCA Repairs-CapItems Data Input'!$E58="I - Immediate Repair",TRIM('PCA Repairs-CapItems Data Input'!I58)&lt;&gt;""),'PCA Repairs-CapItems Data Input'!I58,"")</f>
        <v/>
      </c>
      <c r="AD68" s="74" t="str">
        <f>IF(AND('PCA Repairs-CapItems Data Input'!$E58="I - Immediate Repair",TRIM('PCA Repairs-CapItems Data Input'!J58)&lt;&gt;""),MID('PCA Repairs-CapItems Data Input'!J58,1,FIND(" - ",'PCA Repairs-CapItems Data Input'!J58,1)),"")</f>
        <v/>
      </c>
      <c r="AE68" s="168" t="str">
        <f>IF(AND('PCA Repairs-CapItems Data Input'!$E58="I - Immediate Repair",TRIM('PCA Repairs-CapItems Data Input'!K58)&lt;&gt;""),'PCA Repairs-CapItems Data Input'!K58,"")</f>
        <v/>
      </c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</row>
    <row r="69" spans="1:131" ht="15.75" thickBot="1" x14ac:dyDescent="0.3">
      <c r="A69" s="132"/>
      <c r="B69" s="73" t="str">
        <f>IF(TRIM('PCA Repairs-CapItems Data Input'!C59)="","",'PCA Repairs-CapItems Data Input'!C59)</f>
        <v/>
      </c>
      <c r="C69" s="74" t="str">
        <f>IF(TRIM('PCA Repairs-CapItems Data Input'!D59)="","",'PCA Repairs-CapItems Data Input'!D59)</f>
        <v/>
      </c>
      <c r="D69" s="74" t="str">
        <f>IF(TRIM('PCA Repairs-CapItems Data Input'!E59)="","",MID('PCA Repairs-CapItems Data Input'!E59,1,FIND(" - ",'PCA Repairs-CapItems Data Input'!E59,1)))</f>
        <v/>
      </c>
      <c r="E69" s="74" t="str">
        <f>IF(TRIM('PCA Repairs-CapItems Data Input'!F59)="","",MID('PCA Repairs-CapItems Data Input'!F59,1,FIND(" - ",'PCA Repairs-CapItems Data Input'!F59,1)))</f>
        <v/>
      </c>
      <c r="F69" s="74" t="str">
        <f>IF(AND('PCA Repairs-CapItems Data Input'!$E59="I - Immediate Repair",'PCA Repairs-CapItems Data Input'!G59&lt;&gt;""),'PCA Repairs-CapItems Data Input'!G59,"")</f>
        <v/>
      </c>
      <c r="G69" s="74" t="str">
        <f>IF(AND('PCA Repairs-CapItems Data Input'!$E59="I - Immediate Repair",'PCA Repairs-CapItems Data Input'!H59&lt;&gt;""),'PCA Repairs-CapItems Data Input'!H59,"")</f>
        <v/>
      </c>
      <c r="H69" s="75" t="str">
        <f>IF(AND('PCA Repairs-CapItems Data Input'!$E59="I - Immediate Repair",'PCA Repairs-CapItems Data Input'!L59&lt;&gt;""),'PCA Repairs-CapItems Data Input'!L59,"")</f>
        <v/>
      </c>
      <c r="I69" s="74" t="str">
        <f>IF(AND('PCA Repairs-CapItems Data Input'!$E59="C - Capital Item",TRIM('PCA Repairs-CapItems Data Input'!M59)&lt;&gt;""),'PCA Repairs-CapItems Data Input'!M59,"")</f>
        <v/>
      </c>
      <c r="J69" s="74" t="str">
        <f>IF(AND('PCA Repairs-CapItems Data Input'!$E59="C - Capital Item",TRIM('PCA Repairs-CapItems Data Input'!N59)&lt;&gt;""),'PCA Repairs-CapItems Data Input'!N59,"")</f>
        <v/>
      </c>
      <c r="K69" s="75" t="str">
        <f>IF(AND('PCA Repairs-CapItems Data Input'!$E59="C - Capital Item",TRIM('PCA Repairs-CapItems Data Input'!O59)&lt;&gt;""),'PCA Repairs-CapItems Data Input'!O59,"")</f>
        <v/>
      </c>
      <c r="L69" s="74" t="str">
        <f>IF(AND('PCA Repairs-CapItems Data Input'!$E59="C - Capital Item",TRIM('PCA Repairs-CapItems Data Input'!Q59)&lt;&gt;""),'PCA Repairs-CapItems Data Input'!Q59,"")</f>
        <v/>
      </c>
      <c r="M69" s="75" t="str">
        <f>IF(AND('PCA Repairs-CapItems Data Input'!$E59="C - Capital Item",TRIM('PCA Repairs-CapItems Data Input'!R59)&lt;&gt;""),'PCA Repairs-CapItems Data Input'!R59,"")</f>
        <v/>
      </c>
      <c r="N69" s="75" t="str">
        <f>IF(AND('PCA Repairs-CapItems Data Input'!$E59="C - Capital Item",TRIM('PCA Repairs-CapItems Data Input'!S59)&lt;&gt;""),'PCA Repairs-CapItems Data Input'!S59,"")</f>
        <v/>
      </c>
      <c r="O69" s="75" t="str">
        <f>IF(AND('PCA Repairs-CapItems Data Input'!$E59="C - Capital Item",TRIM('PCA Repairs-CapItems Data Input'!T59)&lt;&gt;""),'PCA Repairs-CapItems Data Input'!T59,"")</f>
        <v/>
      </c>
      <c r="P69" s="75" t="str">
        <f>IF(AND('PCA Repairs-CapItems Data Input'!$E59="C - Capital Item",TRIM('PCA Repairs-CapItems Data Input'!U59)&lt;&gt;""),'PCA Repairs-CapItems Data Input'!U59,"")</f>
        <v/>
      </c>
      <c r="Q69" s="75" t="str">
        <f>IF(AND('PCA Repairs-CapItems Data Input'!$E59="C - Capital Item",TRIM('PCA Repairs-CapItems Data Input'!V59)&lt;&gt;""),'PCA Repairs-CapItems Data Input'!V59,"")</f>
        <v/>
      </c>
      <c r="R69" s="75" t="str">
        <f>IF(AND('PCA Repairs-CapItems Data Input'!$E59="C - Capital Item",TRIM('PCA Repairs-CapItems Data Input'!W59)&lt;&gt;""),'PCA Repairs-CapItems Data Input'!W59,"")</f>
        <v/>
      </c>
      <c r="S69" s="75" t="str">
        <f>IF(AND('PCA Repairs-CapItems Data Input'!$E59="C - Capital Item",TRIM('PCA Repairs-CapItems Data Input'!X59)&lt;&gt;""),'PCA Repairs-CapItems Data Input'!X59,"")</f>
        <v/>
      </c>
      <c r="T69" s="75" t="str">
        <f>IF(AND('PCA Repairs-CapItems Data Input'!$E59="C - Capital Item",TRIM('PCA Repairs-CapItems Data Input'!Y59)&lt;&gt;""),'PCA Repairs-CapItems Data Input'!Y59,"")</f>
        <v/>
      </c>
      <c r="U69" s="75" t="str">
        <f>IF(AND('PCA Repairs-CapItems Data Input'!$E59="C - Capital Item",TRIM('PCA Repairs-CapItems Data Input'!Z59)&lt;&gt;""),'PCA Repairs-CapItems Data Input'!Z59,"")</f>
        <v/>
      </c>
      <c r="V69" s="75" t="str">
        <f>IF(AND('PCA Repairs-CapItems Data Input'!$E59="C - Capital Item",TRIM('PCA Repairs-CapItems Data Input'!AA59)&lt;&gt;""),'PCA Repairs-CapItems Data Input'!AA59,"")</f>
        <v/>
      </c>
      <c r="W69" s="75" t="str">
        <f>IF(AND('PCA Repairs-CapItems Data Input'!$E59="C - Capital Item",TRIM('PCA Repairs-CapItems Data Input'!AB59)&lt;&gt;""),'PCA Repairs-CapItems Data Input'!AB59,"")</f>
        <v/>
      </c>
      <c r="X69" s="75" t="str">
        <f>IF(AND('PCA Repairs-CapItems Data Input'!$E59="C - Capital Item",TRIM('PCA Repairs-CapItems Data Input'!AC59)&lt;&gt;""),'PCA Repairs-CapItems Data Input'!AC59,"")</f>
        <v/>
      </c>
      <c r="Y69" s="75" t="str">
        <f>IF(AND('PCA Repairs-CapItems Data Input'!$E59="C - Capital Item",TRIM('PCA Repairs-CapItems Data Input'!AD59)&lt;&gt;""),'PCA Repairs-CapItems Data Input'!AD59,"")</f>
        <v/>
      </c>
      <c r="Z69" s="75" t="str">
        <f>IF(AND('PCA Repairs-CapItems Data Input'!$E59="C - Capital Item",TRIM('PCA Repairs-CapItems Data Input'!AE59)&lt;&gt;""),'PCA Repairs-CapItems Data Input'!AE59,"")</f>
        <v/>
      </c>
      <c r="AA69" s="76" t="str">
        <f>IF(AND('PCA Repairs-CapItems Data Input'!$E59="C - Capital Item",TRIM('PCA Repairs-CapItems Data Input'!AF59)&lt;&gt;""),'PCA Repairs-CapItems Data Input'!AF59,"")</f>
        <v/>
      </c>
      <c r="AB69" s="74" t="str">
        <f>IF(AND('PCA Repairs-CapItems Data Input'!$E59="C - Capital Item",TRIM('PCA Repairs-CapItems Data Input'!P59)&lt;&gt;""),'PCA Repairs-CapItems Data Input'!P59,"")</f>
        <v/>
      </c>
      <c r="AC69" s="173" t="str">
        <f>IF(AND('PCA Repairs-CapItems Data Input'!$E59="I - Immediate Repair",TRIM('PCA Repairs-CapItems Data Input'!I59)&lt;&gt;""),'PCA Repairs-CapItems Data Input'!I59,"")</f>
        <v/>
      </c>
      <c r="AD69" s="74" t="str">
        <f>IF(AND('PCA Repairs-CapItems Data Input'!$E59="I - Immediate Repair",TRIM('PCA Repairs-CapItems Data Input'!J59)&lt;&gt;""),MID('PCA Repairs-CapItems Data Input'!J59,1,FIND(" - ",'PCA Repairs-CapItems Data Input'!J59,1)),"")</f>
        <v/>
      </c>
      <c r="AE69" s="168" t="str">
        <f>IF(AND('PCA Repairs-CapItems Data Input'!$E59="I - Immediate Repair",TRIM('PCA Repairs-CapItems Data Input'!K59)&lt;&gt;""),'PCA Repairs-CapItems Data Input'!K59,"")</f>
        <v/>
      </c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</row>
    <row r="70" spans="1:131" ht="15.75" thickBot="1" x14ac:dyDescent="0.3">
      <c r="A70" s="132"/>
      <c r="B70" s="73" t="str">
        <f>IF(TRIM('PCA Repairs-CapItems Data Input'!C60)="","",'PCA Repairs-CapItems Data Input'!C60)</f>
        <v/>
      </c>
      <c r="C70" s="74" t="str">
        <f>IF(TRIM('PCA Repairs-CapItems Data Input'!D60)="","",'PCA Repairs-CapItems Data Input'!D60)</f>
        <v/>
      </c>
      <c r="D70" s="74" t="str">
        <f>IF(TRIM('PCA Repairs-CapItems Data Input'!E60)="","",MID('PCA Repairs-CapItems Data Input'!E60,1,FIND(" - ",'PCA Repairs-CapItems Data Input'!E60,1)))</f>
        <v/>
      </c>
      <c r="E70" s="74" t="str">
        <f>IF(TRIM('PCA Repairs-CapItems Data Input'!F60)="","",MID('PCA Repairs-CapItems Data Input'!F60,1,FIND(" - ",'PCA Repairs-CapItems Data Input'!F60,1)))</f>
        <v/>
      </c>
      <c r="F70" s="74" t="str">
        <f>IF(AND('PCA Repairs-CapItems Data Input'!$E60="I - Immediate Repair",'PCA Repairs-CapItems Data Input'!G60&lt;&gt;""),'PCA Repairs-CapItems Data Input'!G60,"")</f>
        <v/>
      </c>
      <c r="G70" s="74" t="str">
        <f>IF(AND('PCA Repairs-CapItems Data Input'!$E60="I - Immediate Repair",'PCA Repairs-CapItems Data Input'!H60&lt;&gt;""),'PCA Repairs-CapItems Data Input'!H60,"")</f>
        <v/>
      </c>
      <c r="H70" s="75" t="str">
        <f>IF(AND('PCA Repairs-CapItems Data Input'!$E60="I - Immediate Repair",'PCA Repairs-CapItems Data Input'!L60&lt;&gt;""),'PCA Repairs-CapItems Data Input'!L60,"")</f>
        <v/>
      </c>
      <c r="I70" s="74" t="str">
        <f>IF(AND('PCA Repairs-CapItems Data Input'!$E60="C - Capital Item",TRIM('PCA Repairs-CapItems Data Input'!M60)&lt;&gt;""),'PCA Repairs-CapItems Data Input'!M60,"")</f>
        <v/>
      </c>
      <c r="J70" s="74" t="str">
        <f>IF(AND('PCA Repairs-CapItems Data Input'!$E60="C - Capital Item",TRIM('PCA Repairs-CapItems Data Input'!N60)&lt;&gt;""),'PCA Repairs-CapItems Data Input'!N60,"")</f>
        <v/>
      </c>
      <c r="K70" s="75" t="str">
        <f>IF(AND('PCA Repairs-CapItems Data Input'!$E60="C - Capital Item",TRIM('PCA Repairs-CapItems Data Input'!O60)&lt;&gt;""),'PCA Repairs-CapItems Data Input'!O60,"")</f>
        <v/>
      </c>
      <c r="L70" s="74" t="str">
        <f>IF(AND('PCA Repairs-CapItems Data Input'!$E60="C - Capital Item",TRIM('PCA Repairs-CapItems Data Input'!Q60)&lt;&gt;""),'PCA Repairs-CapItems Data Input'!Q60,"")</f>
        <v/>
      </c>
      <c r="M70" s="75" t="str">
        <f>IF(AND('PCA Repairs-CapItems Data Input'!$E60="C - Capital Item",TRIM('PCA Repairs-CapItems Data Input'!R60)&lt;&gt;""),'PCA Repairs-CapItems Data Input'!R60,"")</f>
        <v/>
      </c>
      <c r="N70" s="75" t="str">
        <f>IF(AND('PCA Repairs-CapItems Data Input'!$E60="C - Capital Item",TRIM('PCA Repairs-CapItems Data Input'!S60)&lt;&gt;""),'PCA Repairs-CapItems Data Input'!S60,"")</f>
        <v/>
      </c>
      <c r="O70" s="75" t="str">
        <f>IF(AND('PCA Repairs-CapItems Data Input'!$E60="C - Capital Item",TRIM('PCA Repairs-CapItems Data Input'!T60)&lt;&gt;""),'PCA Repairs-CapItems Data Input'!T60,"")</f>
        <v/>
      </c>
      <c r="P70" s="75" t="str">
        <f>IF(AND('PCA Repairs-CapItems Data Input'!$E60="C - Capital Item",TRIM('PCA Repairs-CapItems Data Input'!U60)&lt;&gt;""),'PCA Repairs-CapItems Data Input'!U60,"")</f>
        <v/>
      </c>
      <c r="Q70" s="75" t="str">
        <f>IF(AND('PCA Repairs-CapItems Data Input'!$E60="C - Capital Item",TRIM('PCA Repairs-CapItems Data Input'!V60)&lt;&gt;""),'PCA Repairs-CapItems Data Input'!V60,"")</f>
        <v/>
      </c>
      <c r="R70" s="75" t="str">
        <f>IF(AND('PCA Repairs-CapItems Data Input'!$E60="C - Capital Item",TRIM('PCA Repairs-CapItems Data Input'!W60)&lt;&gt;""),'PCA Repairs-CapItems Data Input'!W60,"")</f>
        <v/>
      </c>
      <c r="S70" s="75" t="str">
        <f>IF(AND('PCA Repairs-CapItems Data Input'!$E60="C - Capital Item",TRIM('PCA Repairs-CapItems Data Input'!X60)&lt;&gt;""),'PCA Repairs-CapItems Data Input'!X60,"")</f>
        <v/>
      </c>
      <c r="T70" s="75" t="str">
        <f>IF(AND('PCA Repairs-CapItems Data Input'!$E60="C - Capital Item",TRIM('PCA Repairs-CapItems Data Input'!Y60)&lt;&gt;""),'PCA Repairs-CapItems Data Input'!Y60,"")</f>
        <v/>
      </c>
      <c r="U70" s="75" t="str">
        <f>IF(AND('PCA Repairs-CapItems Data Input'!$E60="C - Capital Item",TRIM('PCA Repairs-CapItems Data Input'!Z60)&lt;&gt;""),'PCA Repairs-CapItems Data Input'!Z60,"")</f>
        <v/>
      </c>
      <c r="V70" s="75" t="str">
        <f>IF(AND('PCA Repairs-CapItems Data Input'!$E60="C - Capital Item",TRIM('PCA Repairs-CapItems Data Input'!AA60)&lt;&gt;""),'PCA Repairs-CapItems Data Input'!AA60,"")</f>
        <v/>
      </c>
      <c r="W70" s="75" t="str">
        <f>IF(AND('PCA Repairs-CapItems Data Input'!$E60="C - Capital Item",TRIM('PCA Repairs-CapItems Data Input'!AB60)&lt;&gt;""),'PCA Repairs-CapItems Data Input'!AB60,"")</f>
        <v/>
      </c>
      <c r="X70" s="75" t="str">
        <f>IF(AND('PCA Repairs-CapItems Data Input'!$E60="C - Capital Item",TRIM('PCA Repairs-CapItems Data Input'!AC60)&lt;&gt;""),'PCA Repairs-CapItems Data Input'!AC60,"")</f>
        <v/>
      </c>
      <c r="Y70" s="75" t="str">
        <f>IF(AND('PCA Repairs-CapItems Data Input'!$E60="C - Capital Item",TRIM('PCA Repairs-CapItems Data Input'!AD60)&lt;&gt;""),'PCA Repairs-CapItems Data Input'!AD60,"")</f>
        <v/>
      </c>
      <c r="Z70" s="75" t="str">
        <f>IF(AND('PCA Repairs-CapItems Data Input'!$E60="C - Capital Item",TRIM('PCA Repairs-CapItems Data Input'!AE60)&lt;&gt;""),'PCA Repairs-CapItems Data Input'!AE60,"")</f>
        <v/>
      </c>
      <c r="AA70" s="76" t="str">
        <f>IF(AND('PCA Repairs-CapItems Data Input'!$E60="C - Capital Item",TRIM('PCA Repairs-CapItems Data Input'!AF60)&lt;&gt;""),'PCA Repairs-CapItems Data Input'!AF60,"")</f>
        <v/>
      </c>
      <c r="AB70" s="74" t="str">
        <f>IF(AND('PCA Repairs-CapItems Data Input'!$E60="C - Capital Item",TRIM('PCA Repairs-CapItems Data Input'!P60)&lt;&gt;""),'PCA Repairs-CapItems Data Input'!P60,"")</f>
        <v/>
      </c>
      <c r="AC70" s="173" t="str">
        <f>IF(AND('PCA Repairs-CapItems Data Input'!$E60="I - Immediate Repair",TRIM('PCA Repairs-CapItems Data Input'!I60)&lt;&gt;""),'PCA Repairs-CapItems Data Input'!I60,"")</f>
        <v/>
      </c>
      <c r="AD70" s="74" t="str">
        <f>IF(AND('PCA Repairs-CapItems Data Input'!$E60="I - Immediate Repair",TRIM('PCA Repairs-CapItems Data Input'!J60)&lt;&gt;""),MID('PCA Repairs-CapItems Data Input'!J60,1,FIND(" - ",'PCA Repairs-CapItems Data Input'!J60,1)),"")</f>
        <v/>
      </c>
      <c r="AE70" s="168" t="str">
        <f>IF(AND('PCA Repairs-CapItems Data Input'!$E60="I - Immediate Repair",TRIM('PCA Repairs-CapItems Data Input'!K60)&lt;&gt;""),'PCA Repairs-CapItems Data Input'!K60,"")</f>
        <v/>
      </c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</row>
    <row r="71" spans="1:131" ht="15.75" thickBot="1" x14ac:dyDescent="0.3">
      <c r="A71" s="132"/>
      <c r="B71" s="73" t="str">
        <f>IF(TRIM('PCA Repairs-CapItems Data Input'!C61)="","",'PCA Repairs-CapItems Data Input'!C61)</f>
        <v/>
      </c>
      <c r="C71" s="74" t="str">
        <f>IF(TRIM('PCA Repairs-CapItems Data Input'!D61)="","",'PCA Repairs-CapItems Data Input'!D61)</f>
        <v/>
      </c>
      <c r="D71" s="74" t="str">
        <f>IF(TRIM('PCA Repairs-CapItems Data Input'!E61)="","",MID('PCA Repairs-CapItems Data Input'!E61,1,FIND(" - ",'PCA Repairs-CapItems Data Input'!E61,1)))</f>
        <v/>
      </c>
      <c r="E71" s="74" t="str">
        <f>IF(TRIM('PCA Repairs-CapItems Data Input'!F61)="","",MID('PCA Repairs-CapItems Data Input'!F61,1,FIND(" - ",'PCA Repairs-CapItems Data Input'!F61,1)))</f>
        <v/>
      </c>
      <c r="F71" s="74" t="str">
        <f>IF(AND('PCA Repairs-CapItems Data Input'!$E61="I - Immediate Repair",'PCA Repairs-CapItems Data Input'!G61&lt;&gt;""),'PCA Repairs-CapItems Data Input'!G61,"")</f>
        <v/>
      </c>
      <c r="G71" s="74" t="str">
        <f>IF(AND('PCA Repairs-CapItems Data Input'!$E61="I - Immediate Repair",'PCA Repairs-CapItems Data Input'!H61&lt;&gt;""),'PCA Repairs-CapItems Data Input'!H61,"")</f>
        <v/>
      </c>
      <c r="H71" s="75" t="str">
        <f>IF(AND('PCA Repairs-CapItems Data Input'!$E61="I - Immediate Repair",'PCA Repairs-CapItems Data Input'!L61&lt;&gt;""),'PCA Repairs-CapItems Data Input'!L61,"")</f>
        <v/>
      </c>
      <c r="I71" s="74" t="str">
        <f>IF(AND('PCA Repairs-CapItems Data Input'!$E61="C - Capital Item",TRIM('PCA Repairs-CapItems Data Input'!M61)&lt;&gt;""),'PCA Repairs-CapItems Data Input'!M61,"")</f>
        <v/>
      </c>
      <c r="J71" s="74" t="str">
        <f>IF(AND('PCA Repairs-CapItems Data Input'!$E61="C - Capital Item",TRIM('PCA Repairs-CapItems Data Input'!N61)&lt;&gt;""),'PCA Repairs-CapItems Data Input'!N61,"")</f>
        <v/>
      </c>
      <c r="K71" s="75" t="str">
        <f>IF(AND('PCA Repairs-CapItems Data Input'!$E61="C - Capital Item",TRIM('PCA Repairs-CapItems Data Input'!O61)&lt;&gt;""),'PCA Repairs-CapItems Data Input'!O61,"")</f>
        <v/>
      </c>
      <c r="L71" s="74" t="str">
        <f>IF(AND('PCA Repairs-CapItems Data Input'!$E61="C - Capital Item",TRIM('PCA Repairs-CapItems Data Input'!Q61)&lt;&gt;""),'PCA Repairs-CapItems Data Input'!Q61,"")</f>
        <v/>
      </c>
      <c r="M71" s="75" t="str">
        <f>IF(AND('PCA Repairs-CapItems Data Input'!$E61="C - Capital Item",TRIM('PCA Repairs-CapItems Data Input'!R61)&lt;&gt;""),'PCA Repairs-CapItems Data Input'!R61,"")</f>
        <v/>
      </c>
      <c r="N71" s="75" t="str">
        <f>IF(AND('PCA Repairs-CapItems Data Input'!$E61="C - Capital Item",TRIM('PCA Repairs-CapItems Data Input'!S61)&lt;&gt;""),'PCA Repairs-CapItems Data Input'!S61,"")</f>
        <v/>
      </c>
      <c r="O71" s="75" t="str">
        <f>IF(AND('PCA Repairs-CapItems Data Input'!$E61="C - Capital Item",TRIM('PCA Repairs-CapItems Data Input'!T61)&lt;&gt;""),'PCA Repairs-CapItems Data Input'!T61,"")</f>
        <v/>
      </c>
      <c r="P71" s="75" t="str">
        <f>IF(AND('PCA Repairs-CapItems Data Input'!$E61="C - Capital Item",TRIM('PCA Repairs-CapItems Data Input'!U61)&lt;&gt;""),'PCA Repairs-CapItems Data Input'!U61,"")</f>
        <v/>
      </c>
      <c r="Q71" s="75" t="str">
        <f>IF(AND('PCA Repairs-CapItems Data Input'!$E61="C - Capital Item",TRIM('PCA Repairs-CapItems Data Input'!V61)&lt;&gt;""),'PCA Repairs-CapItems Data Input'!V61,"")</f>
        <v/>
      </c>
      <c r="R71" s="75" t="str">
        <f>IF(AND('PCA Repairs-CapItems Data Input'!$E61="C - Capital Item",TRIM('PCA Repairs-CapItems Data Input'!W61)&lt;&gt;""),'PCA Repairs-CapItems Data Input'!W61,"")</f>
        <v/>
      </c>
      <c r="S71" s="75" t="str">
        <f>IF(AND('PCA Repairs-CapItems Data Input'!$E61="C - Capital Item",TRIM('PCA Repairs-CapItems Data Input'!X61)&lt;&gt;""),'PCA Repairs-CapItems Data Input'!X61,"")</f>
        <v/>
      </c>
      <c r="T71" s="75" t="str">
        <f>IF(AND('PCA Repairs-CapItems Data Input'!$E61="C - Capital Item",TRIM('PCA Repairs-CapItems Data Input'!Y61)&lt;&gt;""),'PCA Repairs-CapItems Data Input'!Y61,"")</f>
        <v/>
      </c>
      <c r="U71" s="75" t="str">
        <f>IF(AND('PCA Repairs-CapItems Data Input'!$E61="C - Capital Item",TRIM('PCA Repairs-CapItems Data Input'!Z61)&lt;&gt;""),'PCA Repairs-CapItems Data Input'!Z61,"")</f>
        <v/>
      </c>
      <c r="V71" s="75" t="str">
        <f>IF(AND('PCA Repairs-CapItems Data Input'!$E61="C - Capital Item",TRIM('PCA Repairs-CapItems Data Input'!AA61)&lt;&gt;""),'PCA Repairs-CapItems Data Input'!AA61,"")</f>
        <v/>
      </c>
      <c r="W71" s="75" t="str">
        <f>IF(AND('PCA Repairs-CapItems Data Input'!$E61="C - Capital Item",TRIM('PCA Repairs-CapItems Data Input'!AB61)&lt;&gt;""),'PCA Repairs-CapItems Data Input'!AB61,"")</f>
        <v/>
      </c>
      <c r="X71" s="75" t="str">
        <f>IF(AND('PCA Repairs-CapItems Data Input'!$E61="C - Capital Item",TRIM('PCA Repairs-CapItems Data Input'!AC61)&lt;&gt;""),'PCA Repairs-CapItems Data Input'!AC61,"")</f>
        <v/>
      </c>
      <c r="Y71" s="75" t="str">
        <f>IF(AND('PCA Repairs-CapItems Data Input'!$E61="C - Capital Item",TRIM('PCA Repairs-CapItems Data Input'!AD61)&lt;&gt;""),'PCA Repairs-CapItems Data Input'!AD61,"")</f>
        <v/>
      </c>
      <c r="Z71" s="75" t="str">
        <f>IF(AND('PCA Repairs-CapItems Data Input'!$E61="C - Capital Item",TRIM('PCA Repairs-CapItems Data Input'!AE61)&lt;&gt;""),'PCA Repairs-CapItems Data Input'!AE61,"")</f>
        <v/>
      </c>
      <c r="AA71" s="76" t="str">
        <f>IF(AND('PCA Repairs-CapItems Data Input'!$E61="C - Capital Item",TRIM('PCA Repairs-CapItems Data Input'!AF61)&lt;&gt;""),'PCA Repairs-CapItems Data Input'!AF61,"")</f>
        <v/>
      </c>
      <c r="AB71" s="74" t="str">
        <f>IF(AND('PCA Repairs-CapItems Data Input'!$E61="C - Capital Item",TRIM('PCA Repairs-CapItems Data Input'!P61)&lt;&gt;""),'PCA Repairs-CapItems Data Input'!P61,"")</f>
        <v/>
      </c>
      <c r="AC71" s="173" t="str">
        <f>IF(AND('PCA Repairs-CapItems Data Input'!$E61="I - Immediate Repair",TRIM('PCA Repairs-CapItems Data Input'!I61)&lt;&gt;""),'PCA Repairs-CapItems Data Input'!I61,"")</f>
        <v/>
      </c>
      <c r="AD71" s="74" t="str">
        <f>IF(AND('PCA Repairs-CapItems Data Input'!$E61="I - Immediate Repair",TRIM('PCA Repairs-CapItems Data Input'!J61)&lt;&gt;""),MID('PCA Repairs-CapItems Data Input'!J61,1,FIND(" - ",'PCA Repairs-CapItems Data Input'!J61,1)),"")</f>
        <v/>
      </c>
      <c r="AE71" s="168" t="str">
        <f>IF(AND('PCA Repairs-CapItems Data Input'!$E61="I - Immediate Repair",TRIM('PCA Repairs-CapItems Data Input'!K61)&lt;&gt;""),'PCA Repairs-CapItems Data Input'!K61,"")</f>
        <v/>
      </c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32"/>
      <c r="DW71" s="132"/>
      <c r="DX71" s="132"/>
      <c r="DY71" s="132"/>
      <c r="DZ71" s="132"/>
      <c r="EA71" s="132"/>
    </row>
    <row r="72" spans="1:131" ht="15.75" thickBot="1" x14ac:dyDescent="0.3">
      <c r="A72" s="132"/>
      <c r="B72" s="73" t="str">
        <f>IF(TRIM('PCA Repairs-CapItems Data Input'!C62)="","",'PCA Repairs-CapItems Data Input'!C62)</f>
        <v/>
      </c>
      <c r="C72" s="74" t="str">
        <f>IF(TRIM('PCA Repairs-CapItems Data Input'!D62)="","",'PCA Repairs-CapItems Data Input'!D62)</f>
        <v/>
      </c>
      <c r="D72" s="74" t="str">
        <f>IF(TRIM('PCA Repairs-CapItems Data Input'!E62)="","",MID('PCA Repairs-CapItems Data Input'!E62,1,FIND(" - ",'PCA Repairs-CapItems Data Input'!E62,1)))</f>
        <v/>
      </c>
      <c r="E72" s="74" t="str">
        <f>IF(TRIM('PCA Repairs-CapItems Data Input'!F62)="","",MID('PCA Repairs-CapItems Data Input'!F62,1,FIND(" - ",'PCA Repairs-CapItems Data Input'!F62,1)))</f>
        <v/>
      </c>
      <c r="F72" s="74" t="str">
        <f>IF(AND('PCA Repairs-CapItems Data Input'!$E62="I - Immediate Repair",'PCA Repairs-CapItems Data Input'!G62&lt;&gt;""),'PCA Repairs-CapItems Data Input'!G62,"")</f>
        <v/>
      </c>
      <c r="G72" s="74" t="str">
        <f>IF(AND('PCA Repairs-CapItems Data Input'!$E62="I - Immediate Repair",'PCA Repairs-CapItems Data Input'!H62&lt;&gt;""),'PCA Repairs-CapItems Data Input'!H62,"")</f>
        <v/>
      </c>
      <c r="H72" s="75" t="str">
        <f>IF(AND('PCA Repairs-CapItems Data Input'!$E62="I - Immediate Repair",'PCA Repairs-CapItems Data Input'!L62&lt;&gt;""),'PCA Repairs-CapItems Data Input'!L62,"")</f>
        <v/>
      </c>
      <c r="I72" s="74" t="str">
        <f>IF(AND('PCA Repairs-CapItems Data Input'!$E62="C - Capital Item",TRIM('PCA Repairs-CapItems Data Input'!M62)&lt;&gt;""),'PCA Repairs-CapItems Data Input'!M62,"")</f>
        <v/>
      </c>
      <c r="J72" s="74" t="str">
        <f>IF(AND('PCA Repairs-CapItems Data Input'!$E62="C - Capital Item",TRIM('PCA Repairs-CapItems Data Input'!N62)&lt;&gt;""),'PCA Repairs-CapItems Data Input'!N62,"")</f>
        <v/>
      </c>
      <c r="K72" s="75" t="str">
        <f>IF(AND('PCA Repairs-CapItems Data Input'!$E62="C - Capital Item",TRIM('PCA Repairs-CapItems Data Input'!O62)&lt;&gt;""),'PCA Repairs-CapItems Data Input'!O62,"")</f>
        <v/>
      </c>
      <c r="L72" s="74" t="str">
        <f>IF(AND('PCA Repairs-CapItems Data Input'!$E62="C - Capital Item",TRIM('PCA Repairs-CapItems Data Input'!Q62)&lt;&gt;""),'PCA Repairs-CapItems Data Input'!Q62,"")</f>
        <v/>
      </c>
      <c r="M72" s="75" t="str">
        <f>IF(AND('PCA Repairs-CapItems Data Input'!$E62="C - Capital Item",TRIM('PCA Repairs-CapItems Data Input'!R62)&lt;&gt;""),'PCA Repairs-CapItems Data Input'!R62,"")</f>
        <v/>
      </c>
      <c r="N72" s="75" t="str">
        <f>IF(AND('PCA Repairs-CapItems Data Input'!$E62="C - Capital Item",TRIM('PCA Repairs-CapItems Data Input'!S62)&lt;&gt;""),'PCA Repairs-CapItems Data Input'!S62,"")</f>
        <v/>
      </c>
      <c r="O72" s="75" t="str">
        <f>IF(AND('PCA Repairs-CapItems Data Input'!$E62="C - Capital Item",TRIM('PCA Repairs-CapItems Data Input'!T62)&lt;&gt;""),'PCA Repairs-CapItems Data Input'!T62,"")</f>
        <v/>
      </c>
      <c r="P72" s="75" t="str">
        <f>IF(AND('PCA Repairs-CapItems Data Input'!$E62="C - Capital Item",TRIM('PCA Repairs-CapItems Data Input'!U62)&lt;&gt;""),'PCA Repairs-CapItems Data Input'!U62,"")</f>
        <v/>
      </c>
      <c r="Q72" s="75" t="str">
        <f>IF(AND('PCA Repairs-CapItems Data Input'!$E62="C - Capital Item",TRIM('PCA Repairs-CapItems Data Input'!V62)&lt;&gt;""),'PCA Repairs-CapItems Data Input'!V62,"")</f>
        <v/>
      </c>
      <c r="R72" s="75" t="str">
        <f>IF(AND('PCA Repairs-CapItems Data Input'!$E62="C - Capital Item",TRIM('PCA Repairs-CapItems Data Input'!W62)&lt;&gt;""),'PCA Repairs-CapItems Data Input'!W62,"")</f>
        <v/>
      </c>
      <c r="S72" s="75" t="str">
        <f>IF(AND('PCA Repairs-CapItems Data Input'!$E62="C - Capital Item",TRIM('PCA Repairs-CapItems Data Input'!X62)&lt;&gt;""),'PCA Repairs-CapItems Data Input'!X62,"")</f>
        <v/>
      </c>
      <c r="T72" s="75" t="str">
        <f>IF(AND('PCA Repairs-CapItems Data Input'!$E62="C - Capital Item",TRIM('PCA Repairs-CapItems Data Input'!Y62)&lt;&gt;""),'PCA Repairs-CapItems Data Input'!Y62,"")</f>
        <v/>
      </c>
      <c r="U72" s="75" t="str">
        <f>IF(AND('PCA Repairs-CapItems Data Input'!$E62="C - Capital Item",TRIM('PCA Repairs-CapItems Data Input'!Z62)&lt;&gt;""),'PCA Repairs-CapItems Data Input'!Z62,"")</f>
        <v/>
      </c>
      <c r="V72" s="75" t="str">
        <f>IF(AND('PCA Repairs-CapItems Data Input'!$E62="C - Capital Item",TRIM('PCA Repairs-CapItems Data Input'!AA62)&lt;&gt;""),'PCA Repairs-CapItems Data Input'!AA62,"")</f>
        <v/>
      </c>
      <c r="W72" s="75" t="str">
        <f>IF(AND('PCA Repairs-CapItems Data Input'!$E62="C - Capital Item",TRIM('PCA Repairs-CapItems Data Input'!AB62)&lt;&gt;""),'PCA Repairs-CapItems Data Input'!AB62,"")</f>
        <v/>
      </c>
      <c r="X72" s="75" t="str">
        <f>IF(AND('PCA Repairs-CapItems Data Input'!$E62="C - Capital Item",TRIM('PCA Repairs-CapItems Data Input'!AC62)&lt;&gt;""),'PCA Repairs-CapItems Data Input'!AC62,"")</f>
        <v/>
      </c>
      <c r="Y72" s="75" t="str">
        <f>IF(AND('PCA Repairs-CapItems Data Input'!$E62="C - Capital Item",TRIM('PCA Repairs-CapItems Data Input'!AD62)&lt;&gt;""),'PCA Repairs-CapItems Data Input'!AD62,"")</f>
        <v/>
      </c>
      <c r="Z72" s="75" t="str">
        <f>IF(AND('PCA Repairs-CapItems Data Input'!$E62="C - Capital Item",TRIM('PCA Repairs-CapItems Data Input'!AE62)&lt;&gt;""),'PCA Repairs-CapItems Data Input'!AE62,"")</f>
        <v/>
      </c>
      <c r="AA72" s="76" t="str">
        <f>IF(AND('PCA Repairs-CapItems Data Input'!$E62="C - Capital Item",TRIM('PCA Repairs-CapItems Data Input'!AF62)&lt;&gt;""),'PCA Repairs-CapItems Data Input'!AF62,"")</f>
        <v/>
      </c>
      <c r="AB72" s="74" t="str">
        <f>IF(AND('PCA Repairs-CapItems Data Input'!$E62="C - Capital Item",TRIM('PCA Repairs-CapItems Data Input'!P62)&lt;&gt;""),'PCA Repairs-CapItems Data Input'!P62,"")</f>
        <v/>
      </c>
      <c r="AC72" s="173" t="str">
        <f>IF(AND('PCA Repairs-CapItems Data Input'!$E62="I - Immediate Repair",TRIM('PCA Repairs-CapItems Data Input'!I62)&lt;&gt;""),'PCA Repairs-CapItems Data Input'!I62,"")</f>
        <v/>
      </c>
      <c r="AD72" s="74" t="str">
        <f>IF(AND('PCA Repairs-CapItems Data Input'!$E62="I - Immediate Repair",TRIM('PCA Repairs-CapItems Data Input'!J62)&lt;&gt;""),MID('PCA Repairs-CapItems Data Input'!J62,1,FIND(" - ",'PCA Repairs-CapItems Data Input'!J62,1)),"")</f>
        <v/>
      </c>
      <c r="AE72" s="169" t="str">
        <f>IF(AND('PCA Repairs-CapItems Data Input'!$E62="I - Immediate Repair",TRIM('PCA Repairs-CapItems Data Input'!K62)&lt;&gt;""),'PCA Repairs-CapItems Data Input'!K62,"")</f>
        <v/>
      </c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</row>
    <row r="73" spans="1:131" ht="15.75" thickBot="1" x14ac:dyDescent="0.3">
      <c r="A73" s="132"/>
      <c r="B73" s="73" t="str">
        <f>IF(TRIM('PCA Repairs-CapItems Data Input'!C63)="","",'PCA Repairs-CapItems Data Input'!C63)</f>
        <v/>
      </c>
      <c r="C73" s="74" t="str">
        <f>IF(TRIM('PCA Repairs-CapItems Data Input'!D63)="","",'PCA Repairs-CapItems Data Input'!D63)</f>
        <v/>
      </c>
      <c r="D73" s="74" t="str">
        <f>IF(TRIM('PCA Repairs-CapItems Data Input'!E63)="","",MID('PCA Repairs-CapItems Data Input'!E63,1,FIND(" - ",'PCA Repairs-CapItems Data Input'!E63,1)))</f>
        <v/>
      </c>
      <c r="E73" s="74" t="str">
        <f>IF(TRIM('PCA Repairs-CapItems Data Input'!F63)="","",MID('PCA Repairs-CapItems Data Input'!F63,1,FIND(" - ",'PCA Repairs-CapItems Data Input'!F63,1)))</f>
        <v/>
      </c>
      <c r="F73" s="74" t="str">
        <f>IF(AND('PCA Repairs-CapItems Data Input'!$E63="I - Immediate Repair",'PCA Repairs-CapItems Data Input'!G63&lt;&gt;""),'PCA Repairs-CapItems Data Input'!G63,"")</f>
        <v/>
      </c>
      <c r="G73" s="74" t="str">
        <f>IF(AND('PCA Repairs-CapItems Data Input'!$E63="I - Immediate Repair",'PCA Repairs-CapItems Data Input'!H63&lt;&gt;""),'PCA Repairs-CapItems Data Input'!H63,"")</f>
        <v/>
      </c>
      <c r="H73" s="75" t="str">
        <f>IF(AND('PCA Repairs-CapItems Data Input'!$E63="I - Immediate Repair",'PCA Repairs-CapItems Data Input'!L63&lt;&gt;""),'PCA Repairs-CapItems Data Input'!L63,"")</f>
        <v/>
      </c>
      <c r="I73" s="74" t="str">
        <f>IF(AND('PCA Repairs-CapItems Data Input'!$E63="C - Capital Item",TRIM('PCA Repairs-CapItems Data Input'!M63)&lt;&gt;""),'PCA Repairs-CapItems Data Input'!M63,"")</f>
        <v/>
      </c>
      <c r="J73" s="74" t="str">
        <f>IF(AND('PCA Repairs-CapItems Data Input'!$E63="C - Capital Item",TRIM('PCA Repairs-CapItems Data Input'!N63)&lt;&gt;""),'PCA Repairs-CapItems Data Input'!N63,"")</f>
        <v/>
      </c>
      <c r="K73" s="75" t="str">
        <f>IF(AND('PCA Repairs-CapItems Data Input'!$E63="C - Capital Item",TRIM('PCA Repairs-CapItems Data Input'!O63)&lt;&gt;""),'PCA Repairs-CapItems Data Input'!O63,"")</f>
        <v/>
      </c>
      <c r="L73" s="74" t="str">
        <f>IF(AND('PCA Repairs-CapItems Data Input'!$E63="C - Capital Item",TRIM('PCA Repairs-CapItems Data Input'!Q63)&lt;&gt;""),'PCA Repairs-CapItems Data Input'!Q63,"")</f>
        <v/>
      </c>
      <c r="M73" s="75" t="str">
        <f>IF(AND('PCA Repairs-CapItems Data Input'!$E63="C - Capital Item",TRIM('PCA Repairs-CapItems Data Input'!R63)&lt;&gt;""),'PCA Repairs-CapItems Data Input'!R63,"")</f>
        <v/>
      </c>
      <c r="N73" s="75" t="str">
        <f>IF(AND('PCA Repairs-CapItems Data Input'!$E63="C - Capital Item",TRIM('PCA Repairs-CapItems Data Input'!S63)&lt;&gt;""),'PCA Repairs-CapItems Data Input'!S63,"")</f>
        <v/>
      </c>
      <c r="O73" s="75" t="str">
        <f>IF(AND('PCA Repairs-CapItems Data Input'!$E63="C - Capital Item",TRIM('PCA Repairs-CapItems Data Input'!T63)&lt;&gt;""),'PCA Repairs-CapItems Data Input'!T63,"")</f>
        <v/>
      </c>
      <c r="P73" s="75" t="str">
        <f>IF(AND('PCA Repairs-CapItems Data Input'!$E63="C - Capital Item",TRIM('PCA Repairs-CapItems Data Input'!U63)&lt;&gt;""),'PCA Repairs-CapItems Data Input'!U63,"")</f>
        <v/>
      </c>
      <c r="Q73" s="75" t="str">
        <f>IF(AND('PCA Repairs-CapItems Data Input'!$E63="C - Capital Item",TRIM('PCA Repairs-CapItems Data Input'!V63)&lt;&gt;""),'PCA Repairs-CapItems Data Input'!V63,"")</f>
        <v/>
      </c>
      <c r="R73" s="75" t="str">
        <f>IF(AND('PCA Repairs-CapItems Data Input'!$E63="C - Capital Item",TRIM('PCA Repairs-CapItems Data Input'!W63)&lt;&gt;""),'PCA Repairs-CapItems Data Input'!W63,"")</f>
        <v/>
      </c>
      <c r="S73" s="75" t="str">
        <f>IF(AND('PCA Repairs-CapItems Data Input'!$E63="C - Capital Item",TRIM('PCA Repairs-CapItems Data Input'!X63)&lt;&gt;""),'PCA Repairs-CapItems Data Input'!X63,"")</f>
        <v/>
      </c>
      <c r="T73" s="75" t="str">
        <f>IF(AND('PCA Repairs-CapItems Data Input'!$E63="C - Capital Item",TRIM('PCA Repairs-CapItems Data Input'!Y63)&lt;&gt;""),'PCA Repairs-CapItems Data Input'!Y63,"")</f>
        <v/>
      </c>
      <c r="U73" s="75" t="str">
        <f>IF(AND('PCA Repairs-CapItems Data Input'!$E63="C - Capital Item",TRIM('PCA Repairs-CapItems Data Input'!Z63)&lt;&gt;""),'PCA Repairs-CapItems Data Input'!Z63,"")</f>
        <v/>
      </c>
      <c r="V73" s="75" t="str">
        <f>IF(AND('PCA Repairs-CapItems Data Input'!$E63="C - Capital Item",TRIM('PCA Repairs-CapItems Data Input'!AA63)&lt;&gt;""),'PCA Repairs-CapItems Data Input'!AA63,"")</f>
        <v/>
      </c>
      <c r="W73" s="75" t="str">
        <f>IF(AND('PCA Repairs-CapItems Data Input'!$E63="C - Capital Item",TRIM('PCA Repairs-CapItems Data Input'!AB63)&lt;&gt;""),'PCA Repairs-CapItems Data Input'!AB63,"")</f>
        <v/>
      </c>
      <c r="X73" s="75" t="str">
        <f>IF(AND('PCA Repairs-CapItems Data Input'!$E63="C - Capital Item",TRIM('PCA Repairs-CapItems Data Input'!AC63)&lt;&gt;""),'PCA Repairs-CapItems Data Input'!AC63,"")</f>
        <v/>
      </c>
      <c r="Y73" s="75" t="str">
        <f>IF(AND('PCA Repairs-CapItems Data Input'!$E63="C - Capital Item",TRIM('PCA Repairs-CapItems Data Input'!AD63)&lt;&gt;""),'PCA Repairs-CapItems Data Input'!AD63,"")</f>
        <v/>
      </c>
      <c r="Z73" s="75" t="str">
        <f>IF(AND('PCA Repairs-CapItems Data Input'!$E63="C - Capital Item",TRIM('PCA Repairs-CapItems Data Input'!AE63)&lt;&gt;""),'PCA Repairs-CapItems Data Input'!AE63,"")</f>
        <v/>
      </c>
      <c r="AA73" s="76" t="str">
        <f>IF(AND('PCA Repairs-CapItems Data Input'!$E63="C - Capital Item",TRIM('PCA Repairs-CapItems Data Input'!AF63)&lt;&gt;""),'PCA Repairs-CapItems Data Input'!AF63,"")</f>
        <v/>
      </c>
      <c r="AB73" s="74" t="str">
        <f>IF(AND('PCA Repairs-CapItems Data Input'!$E63="C - Capital Item",TRIM('PCA Repairs-CapItems Data Input'!P63)&lt;&gt;""),'PCA Repairs-CapItems Data Input'!P63,"")</f>
        <v/>
      </c>
      <c r="AC73" s="173" t="str">
        <f>IF(AND('PCA Repairs-CapItems Data Input'!$E63="I - Immediate Repair",TRIM('PCA Repairs-CapItems Data Input'!I63)&lt;&gt;""),'PCA Repairs-CapItems Data Input'!I63,"")</f>
        <v/>
      </c>
      <c r="AD73" s="74" t="str">
        <f>IF(AND('PCA Repairs-CapItems Data Input'!$E63="I - Immediate Repair",TRIM('PCA Repairs-CapItems Data Input'!J63)&lt;&gt;""),MID('PCA Repairs-CapItems Data Input'!J63,1,FIND(" - ",'PCA Repairs-CapItems Data Input'!J63,1)),"")</f>
        <v/>
      </c>
      <c r="AE73" s="169" t="str">
        <f>IF(AND('PCA Repairs-CapItems Data Input'!$E63="I - Immediate Repair",TRIM('PCA Repairs-CapItems Data Input'!K63)&lt;&gt;""),'PCA Repairs-CapItems Data Input'!K63,"")</f>
        <v/>
      </c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</row>
    <row r="74" spans="1:131" ht="15.75" thickBot="1" x14ac:dyDescent="0.3">
      <c r="A74" s="132"/>
      <c r="B74" s="73" t="str">
        <f>IF(TRIM('PCA Repairs-CapItems Data Input'!C64)="","",'PCA Repairs-CapItems Data Input'!C64)</f>
        <v/>
      </c>
      <c r="C74" s="74" t="str">
        <f>IF(TRIM('PCA Repairs-CapItems Data Input'!D64)="","",'PCA Repairs-CapItems Data Input'!D64)</f>
        <v/>
      </c>
      <c r="D74" s="74" t="str">
        <f>IF(TRIM('PCA Repairs-CapItems Data Input'!E64)="","",MID('PCA Repairs-CapItems Data Input'!E64,1,FIND(" - ",'PCA Repairs-CapItems Data Input'!E64,1)))</f>
        <v/>
      </c>
      <c r="E74" s="74" t="str">
        <f>IF(TRIM('PCA Repairs-CapItems Data Input'!F64)="","",MID('PCA Repairs-CapItems Data Input'!F64,1,FIND(" - ",'PCA Repairs-CapItems Data Input'!F64,1)))</f>
        <v/>
      </c>
      <c r="F74" s="74" t="str">
        <f>IF(AND('PCA Repairs-CapItems Data Input'!$E64="I - Immediate Repair",'PCA Repairs-CapItems Data Input'!G64&lt;&gt;""),'PCA Repairs-CapItems Data Input'!G64,"")</f>
        <v/>
      </c>
      <c r="G74" s="74" t="str">
        <f>IF(AND('PCA Repairs-CapItems Data Input'!$E64="I - Immediate Repair",'PCA Repairs-CapItems Data Input'!H64&lt;&gt;""),'PCA Repairs-CapItems Data Input'!H64,"")</f>
        <v/>
      </c>
      <c r="H74" s="75" t="str">
        <f>IF(AND('PCA Repairs-CapItems Data Input'!$E64="I - Immediate Repair",'PCA Repairs-CapItems Data Input'!L64&lt;&gt;""),'PCA Repairs-CapItems Data Input'!L64,"")</f>
        <v/>
      </c>
      <c r="I74" s="74" t="str">
        <f>IF(AND('PCA Repairs-CapItems Data Input'!$E64="C - Capital Item",TRIM('PCA Repairs-CapItems Data Input'!M64)&lt;&gt;""),'PCA Repairs-CapItems Data Input'!M64,"")</f>
        <v/>
      </c>
      <c r="J74" s="74" t="str">
        <f>IF(AND('PCA Repairs-CapItems Data Input'!$E64="C - Capital Item",TRIM('PCA Repairs-CapItems Data Input'!N64)&lt;&gt;""),'PCA Repairs-CapItems Data Input'!N64,"")</f>
        <v/>
      </c>
      <c r="K74" s="75" t="str">
        <f>IF(AND('PCA Repairs-CapItems Data Input'!$E64="C - Capital Item",TRIM('PCA Repairs-CapItems Data Input'!O64)&lt;&gt;""),'PCA Repairs-CapItems Data Input'!O64,"")</f>
        <v/>
      </c>
      <c r="L74" s="74" t="str">
        <f>IF(AND('PCA Repairs-CapItems Data Input'!$E64="C - Capital Item",TRIM('PCA Repairs-CapItems Data Input'!Q64)&lt;&gt;""),'PCA Repairs-CapItems Data Input'!Q64,"")</f>
        <v/>
      </c>
      <c r="M74" s="75" t="str">
        <f>IF(AND('PCA Repairs-CapItems Data Input'!$E64="C - Capital Item",TRIM('PCA Repairs-CapItems Data Input'!R64)&lt;&gt;""),'PCA Repairs-CapItems Data Input'!R64,"")</f>
        <v/>
      </c>
      <c r="N74" s="75" t="str">
        <f>IF(AND('PCA Repairs-CapItems Data Input'!$E64="C - Capital Item",TRIM('PCA Repairs-CapItems Data Input'!S64)&lt;&gt;""),'PCA Repairs-CapItems Data Input'!S64,"")</f>
        <v/>
      </c>
      <c r="O74" s="75" t="str">
        <f>IF(AND('PCA Repairs-CapItems Data Input'!$E64="C - Capital Item",TRIM('PCA Repairs-CapItems Data Input'!T64)&lt;&gt;""),'PCA Repairs-CapItems Data Input'!T64,"")</f>
        <v/>
      </c>
      <c r="P74" s="75" t="str">
        <f>IF(AND('PCA Repairs-CapItems Data Input'!$E64="C - Capital Item",TRIM('PCA Repairs-CapItems Data Input'!U64)&lt;&gt;""),'PCA Repairs-CapItems Data Input'!U64,"")</f>
        <v/>
      </c>
      <c r="Q74" s="75" t="str">
        <f>IF(AND('PCA Repairs-CapItems Data Input'!$E64="C - Capital Item",TRIM('PCA Repairs-CapItems Data Input'!V64)&lt;&gt;""),'PCA Repairs-CapItems Data Input'!V64,"")</f>
        <v/>
      </c>
      <c r="R74" s="75" t="str">
        <f>IF(AND('PCA Repairs-CapItems Data Input'!$E64="C - Capital Item",TRIM('PCA Repairs-CapItems Data Input'!W64)&lt;&gt;""),'PCA Repairs-CapItems Data Input'!W64,"")</f>
        <v/>
      </c>
      <c r="S74" s="75" t="str">
        <f>IF(AND('PCA Repairs-CapItems Data Input'!$E64="C - Capital Item",TRIM('PCA Repairs-CapItems Data Input'!X64)&lt;&gt;""),'PCA Repairs-CapItems Data Input'!X64,"")</f>
        <v/>
      </c>
      <c r="T74" s="75" t="str">
        <f>IF(AND('PCA Repairs-CapItems Data Input'!$E64="C - Capital Item",TRIM('PCA Repairs-CapItems Data Input'!Y64)&lt;&gt;""),'PCA Repairs-CapItems Data Input'!Y64,"")</f>
        <v/>
      </c>
      <c r="U74" s="75" t="str">
        <f>IF(AND('PCA Repairs-CapItems Data Input'!$E64="C - Capital Item",TRIM('PCA Repairs-CapItems Data Input'!Z64)&lt;&gt;""),'PCA Repairs-CapItems Data Input'!Z64,"")</f>
        <v/>
      </c>
      <c r="V74" s="75" t="str">
        <f>IF(AND('PCA Repairs-CapItems Data Input'!$E64="C - Capital Item",TRIM('PCA Repairs-CapItems Data Input'!AA64)&lt;&gt;""),'PCA Repairs-CapItems Data Input'!AA64,"")</f>
        <v/>
      </c>
      <c r="W74" s="75" t="str">
        <f>IF(AND('PCA Repairs-CapItems Data Input'!$E64="C - Capital Item",TRIM('PCA Repairs-CapItems Data Input'!AB64)&lt;&gt;""),'PCA Repairs-CapItems Data Input'!AB64,"")</f>
        <v/>
      </c>
      <c r="X74" s="75" t="str">
        <f>IF(AND('PCA Repairs-CapItems Data Input'!$E64="C - Capital Item",TRIM('PCA Repairs-CapItems Data Input'!AC64)&lt;&gt;""),'PCA Repairs-CapItems Data Input'!AC64,"")</f>
        <v/>
      </c>
      <c r="Y74" s="75" t="str">
        <f>IF(AND('PCA Repairs-CapItems Data Input'!$E64="C - Capital Item",TRIM('PCA Repairs-CapItems Data Input'!AD64)&lt;&gt;""),'PCA Repairs-CapItems Data Input'!AD64,"")</f>
        <v/>
      </c>
      <c r="Z74" s="75" t="str">
        <f>IF(AND('PCA Repairs-CapItems Data Input'!$E64="C - Capital Item",TRIM('PCA Repairs-CapItems Data Input'!AE64)&lt;&gt;""),'PCA Repairs-CapItems Data Input'!AE64,"")</f>
        <v/>
      </c>
      <c r="AA74" s="76" t="str">
        <f>IF(AND('PCA Repairs-CapItems Data Input'!$E64="C - Capital Item",TRIM('PCA Repairs-CapItems Data Input'!AF64)&lt;&gt;""),'PCA Repairs-CapItems Data Input'!AF64,"")</f>
        <v/>
      </c>
      <c r="AB74" s="74" t="str">
        <f>IF(AND('PCA Repairs-CapItems Data Input'!$E64="C - Capital Item",TRIM('PCA Repairs-CapItems Data Input'!P64)&lt;&gt;""),'PCA Repairs-CapItems Data Input'!P64,"")</f>
        <v/>
      </c>
      <c r="AC74" s="173" t="str">
        <f>IF(AND('PCA Repairs-CapItems Data Input'!$E64="I - Immediate Repair",TRIM('PCA Repairs-CapItems Data Input'!I64)&lt;&gt;""),'PCA Repairs-CapItems Data Input'!I64,"")</f>
        <v/>
      </c>
      <c r="AD74" s="74" t="str">
        <f>IF(AND('PCA Repairs-CapItems Data Input'!$E64="I - Immediate Repair",TRIM('PCA Repairs-CapItems Data Input'!J64)&lt;&gt;""),MID('PCA Repairs-CapItems Data Input'!J64,1,FIND(" - ",'PCA Repairs-CapItems Data Input'!J64,1)),"")</f>
        <v/>
      </c>
      <c r="AE74" s="169" t="str">
        <f>IF(AND('PCA Repairs-CapItems Data Input'!$E64="I - Immediate Repair",TRIM('PCA Repairs-CapItems Data Input'!K64)&lt;&gt;""),'PCA Repairs-CapItems Data Input'!K64,"")</f>
        <v/>
      </c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</row>
    <row r="75" spans="1:131" ht="15.75" thickBot="1" x14ac:dyDescent="0.3">
      <c r="A75" s="132"/>
      <c r="B75" s="73" t="str">
        <f>IF(TRIM('PCA Repairs-CapItems Data Input'!C65)="","",'PCA Repairs-CapItems Data Input'!C65)</f>
        <v/>
      </c>
      <c r="C75" s="74" t="str">
        <f>IF(TRIM('PCA Repairs-CapItems Data Input'!D65)="","",'PCA Repairs-CapItems Data Input'!D65)</f>
        <v/>
      </c>
      <c r="D75" s="74" t="str">
        <f>IF(TRIM('PCA Repairs-CapItems Data Input'!E65)="","",MID('PCA Repairs-CapItems Data Input'!E65,1,FIND(" - ",'PCA Repairs-CapItems Data Input'!E65,1)))</f>
        <v/>
      </c>
      <c r="E75" s="74" t="str">
        <f>IF(TRIM('PCA Repairs-CapItems Data Input'!F65)="","",MID('PCA Repairs-CapItems Data Input'!F65,1,FIND(" - ",'PCA Repairs-CapItems Data Input'!F65,1)))</f>
        <v/>
      </c>
      <c r="F75" s="74" t="str">
        <f>IF(AND('PCA Repairs-CapItems Data Input'!$E65="I - Immediate Repair",'PCA Repairs-CapItems Data Input'!G65&lt;&gt;""),'PCA Repairs-CapItems Data Input'!G65,"")</f>
        <v/>
      </c>
      <c r="G75" s="74" t="str">
        <f>IF(AND('PCA Repairs-CapItems Data Input'!$E65="I - Immediate Repair",'PCA Repairs-CapItems Data Input'!H65&lt;&gt;""),'PCA Repairs-CapItems Data Input'!H65,"")</f>
        <v/>
      </c>
      <c r="H75" s="75" t="str">
        <f>IF(AND('PCA Repairs-CapItems Data Input'!$E65="I - Immediate Repair",'PCA Repairs-CapItems Data Input'!L65&lt;&gt;""),'PCA Repairs-CapItems Data Input'!L65,"")</f>
        <v/>
      </c>
      <c r="I75" s="74" t="str">
        <f>IF(AND('PCA Repairs-CapItems Data Input'!$E65="C - Capital Item",TRIM('PCA Repairs-CapItems Data Input'!M65)&lt;&gt;""),'PCA Repairs-CapItems Data Input'!M65,"")</f>
        <v/>
      </c>
      <c r="J75" s="74" t="str">
        <f>IF(AND('PCA Repairs-CapItems Data Input'!$E65="C - Capital Item",TRIM('PCA Repairs-CapItems Data Input'!N65)&lt;&gt;""),'PCA Repairs-CapItems Data Input'!N65,"")</f>
        <v/>
      </c>
      <c r="K75" s="75" t="str">
        <f>IF(AND('PCA Repairs-CapItems Data Input'!$E65="C - Capital Item",TRIM('PCA Repairs-CapItems Data Input'!O65)&lt;&gt;""),'PCA Repairs-CapItems Data Input'!O65,"")</f>
        <v/>
      </c>
      <c r="L75" s="74" t="str">
        <f>IF(AND('PCA Repairs-CapItems Data Input'!$E65="C - Capital Item",TRIM('PCA Repairs-CapItems Data Input'!Q65)&lt;&gt;""),'PCA Repairs-CapItems Data Input'!Q65,"")</f>
        <v/>
      </c>
      <c r="M75" s="75" t="str">
        <f>IF(AND('PCA Repairs-CapItems Data Input'!$E65="C - Capital Item",TRIM('PCA Repairs-CapItems Data Input'!R65)&lt;&gt;""),'PCA Repairs-CapItems Data Input'!R65,"")</f>
        <v/>
      </c>
      <c r="N75" s="75" t="str">
        <f>IF(AND('PCA Repairs-CapItems Data Input'!$E65="C - Capital Item",TRIM('PCA Repairs-CapItems Data Input'!S65)&lt;&gt;""),'PCA Repairs-CapItems Data Input'!S65,"")</f>
        <v/>
      </c>
      <c r="O75" s="75" t="str">
        <f>IF(AND('PCA Repairs-CapItems Data Input'!$E65="C - Capital Item",TRIM('PCA Repairs-CapItems Data Input'!T65)&lt;&gt;""),'PCA Repairs-CapItems Data Input'!T65,"")</f>
        <v/>
      </c>
      <c r="P75" s="75" t="str">
        <f>IF(AND('PCA Repairs-CapItems Data Input'!$E65="C - Capital Item",TRIM('PCA Repairs-CapItems Data Input'!U65)&lt;&gt;""),'PCA Repairs-CapItems Data Input'!U65,"")</f>
        <v/>
      </c>
      <c r="Q75" s="75" t="str">
        <f>IF(AND('PCA Repairs-CapItems Data Input'!$E65="C - Capital Item",TRIM('PCA Repairs-CapItems Data Input'!V65)&lt;&gt;""),'PCA Repairs-CapItems Data Input'!V65,"")</f>
        <v/>
      </c>
      <c r="R75" s="75" t="str">
        <f>IF(AND('PCA Repairs-CapItems Data Input'!$E65="C - Capital Item",TRIM('PCA Repairs-CapItems Data Input'!W65)&lt;&gt;""),'PCA Repairs-CapItems Data Input'!W65,"")</f>
        <v/>
      </c>
      <c r="S75" s="75" t="str">
        <f>IF(AND('PCA Repairs-CapItems Data Input'!$E65="C - Capital Item",TRIM('PCA Repairs-CapItems Data Input'!X65)&lt;&gt;""),'PCA Repairs-CapItems Data Input'!X65,"")</f>
        <v/>
      </c>
      <c r="T75" s="75" t="str">
        <f>IF(AND('PCA Repairs-CapItems Data Input'!$E65="C - Capital Item",TRIM('PCA Repairs-CapItems Data Input'!Y65)&lt;&gt;""),'PCA Repairs-CapItems Data Input'!Y65,"")</f>
        <v/>
      </c>
      <c r="U75" s="75" t="str">
        <f>IF(AND('PCA Repairs-CapItems Data Input'!$E65="C - Capital Item",TRIM('PCA Repairs-CapItems Data Input'!Z65)&lt;&gt;""),'PCA Repairs-CapItems Data Input'!Z65,"")</f>
        <v/>
      </c>
      <c r="V75" s="75" t="str">
        <f>IF(AND('PCA Repairs-CapItems Data Input'!$E65="C - Capital Item",TRIM('PCA Repairs-CapItems Data Input'!AA65)&lt;&gt;""),'PCA Repairs-CapItems Data Input'!AA65,"")</f>
        <v/>
      </c>
      <c r="W75" s="75" t="str">
        <f>IF(AND('PCA Repairs-CapItems Data Input'!$E65="C - Capital Item",TRIM('PCA Repairs-CapItems Data Input'!AB65)&lt;&gt;""),'PCA Repairs-CapItems Data Input'!AB65,"")</f>
        <v/>
      </c>
      <c r="X75" s="75" t="str">
        <f>IF(AND('PCA Repairs-CapItems Data Input'!$E65="C - Capital Item",TRIM('PCA Repairs-CapItems Data Input'!AC65)&lt;&gt;""),'PCA Repairs-CapItems Data Input'!AC65,"")</f>
        <v/>
      </c>
      <c r="Y75" s="75" t="str">
        <f>IF(AND('PCA Repairs-CapItems Data Input'!$E65="C - Capital Item",TRIM('PCA Repairs-CapItems Data Input'!AD65)&lt;&gt;""),'PCA Repairs-CapItems Data Input'!AD65,"")</f>
        <v/>
      </c>
      <c r="Z75" s="75" t="str">
        <f>IF(AND('PCA Repairs-CapItems Data Input'!$E65="C - Capital Item",TRIM('PCA Repairs-CapItems Data Input'!AE65)&lt;&gt;""),'PCA Repairs-CapItems Data Input'!AE65,"")</f>
        <v/>
      </c>
      <c r="AA75" s="76" t="str">
        <f>IF(AND('PCA Repairs-CapItems Data Input'!$E65="C - Capital Item",TRIM('PCA Repairs-CapItems Data Input'!AF65)&lt;&gt;""),'PCA Repairs-CapItems Data Input'!AF65,"")</f>
        <v/>
      </c>
      <c r="AB75" s="74" t="str">
        <f>IF(AND('PCA Repairs-CapItems Data Input'!$E65="C - Capital Item",TRIM('PCA Repairs-CapItems Data Input'!P65)&lt;&gt;""),'PCA Repairs-CapItems Data Input'!P65,"")</f>
        <v/>
      </c>
      <c r="AC75" s="173" t="str">
        <f>IF(AND('PCA Repairs-CapItems Data Input'!$E65="I - Immediate Repair",TRIM('PCA Repairs-CapItems Data Input'!I65)&lt;&gt;""),'PCA Repairs-CapItems Data Input'!I65,"")</f>
        <v/>
      </c>
      <c r="AD75" s="74" t="str">
        <f>IF(AND('PCA Repairs-CapItems Data Input'!$E65="I - Immediate Repair",TRIM('PCA Repairs-CapItems Data Input'!J65)&lt;&gt;""),MID('PCA Repairs-CapItems Data Input'!J65,1,FIND(" - ",'PCA Repairs-CapItems Data Input'!J65,1)),"")</f>
        <v/>
      </c>
      <c r="AE75" s="168" t="str">
        <f>IF(AND('PCA Repairs-CapItems Data Input'!$E65="I - Immediate Repair",TRIM('PCA Repairs-CapItems Data Input'!K65)&lt;&gt;""),'PCA Repairs-CapItems Data Input'!K65,"")</f>
        <v/>
      </c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</row>
    <row r="76" spans="1:131" ht="15.75" thickBot="1" x14ac:dyDescent="0.3">
      <c r="A76" s="132"/>
      <c r="B76" s="73" t="str">
        <f>IF(TRIM('PCA Repairs-CapItems Data Input'!C66)="","",'PCA Repairs-CapItems Data Input'!C66)</f>
        <v/>
      </c>
      <c r="C76" s="74" t="str">
        <f>IF(TRIM('PCA Repairs-CapItems Data Input'!D66)="","",'PCA Repairs-CapItems Data Input'!D66)</f>
        <v/>
      </c>
      <c r="D76" s="74" t="str">
        <f>IF(TRIM('PCA Repairs-CapItems Data Input'!E66)="","",MID('PCA Repairs-CapItems Data Input'!E66,1,FIND(" - ",'PCA Repairs-CapItems Data Input'!E66,1)))</f>
        <v/>
      </c>
      <c r="E76" s="74" t="str">
        <f>IF(TRIM('PCA Repairs-CapItems Data Input'!F66)="","",MID('PCA Repairs-CapItems Data Input'!F66,1,FIND(" - ",'PCA Repairs-CapItems Data Input'!F66,1)))</f>
        <v/>
      </c>
      <c r="F76" s="74" t="str">
        <f>IF(AND('PCA Repairs-CapItems Data Input'!$E66="I - Immediate Repair",'PCA Repairs-CapItems Data Input'!G66&lt;&gt;""),'PCA Repairs-CapItems Data Input'!G66,"")</f>
        <v/>
      </c>
      <c r="G76" s="74" t="str">
        <f>IF(AND('PCA Repairs-CapItems Data Input'!$E66="I - Immediate Repair",'PCA Repairs-CapItems Data Input'!H66&lt;&gt;""),'PCA Repairs-CapItems Data Input'!H66,"")</f>
        <v/>
      </c>
      <c r="H76" s="75" t="str">
        <f>IF(AND('PCA Repairs-CapItems Data Input'!$E66="I - Immediate Repair",'PCA Repairs-CapItems Data Input'!L66&lt;&gt;""),'PCA Repairs-CapItems Data Input'!L66,"")</f>
        <v/>
      </c>
      <c r="I76" s="74" t="str">
        <f>IF(AND('PCA Repairs-CapItems Data Input'!$E66="C - Capital Item",TRIM('PCA Repairs-CapItems Data Input'!M66)&lt;&gt;""),'PCA Repairs-CapItems Data Input'!M66,"")</f>
        <v/>
      </c>
      <c r="J76" s="74" t="str">
        <f>IF(AND('PCA Repairs-CapItems Data Input'!$E66="C - Capital Item",TRIM('PCA Repairs-CapItems Data Input'!N66)&lt;&gt;""),'PCA Repairs-CapItems Data Input'!N66,"")</f>
        <v/>
      </c>
      <c r="K76" s="75" t="str">
        <f>IF(AND('PCA Repairs-CapItems Data Input'!$E66="C - Capital Item",TRIM('PCA Repairs-CapItems Data Input'!O66)&lt;&gt;""),'PCA Repairs-CapItems Data Input'!O66,"")</f>
        <v/>
      </c>
      <c r="L76" s="74" t="str">
        <f>IF(AND('PCA Repairs-CapItems Data Input'!$E66="C - Capital Item",TRIM('PCA Repairs-CapItems Data Input'!Q66)&lt;&gt;""),'PCA Repairs-CapItems Data Input'!Q66,"")</f>
        <v/>
      </c>
      <c r="M76" s="75" t="str">
        <f>IF(AND('PCA Repairs-CapItems Data Input'!$E66="C - Capital Item",TRIM('PCA Repairs-CapItems Data Input'!R66)&lt;&gt;""),'PCA Repairs-CapItems Data Input'!R66,"")</f>
        <v/>
      </c>
      <c r="N76" s="75" t="str">
        <f>IF(AND('PCA Repairs-CapItems Data Input'!$E66="C - Capital Item",TRIM('PCA Repairs-CapItems Data Input'!S66)&lt;&gt;""),'PCA Repairs-CapItems Data Input'!S66,"")</f>
        <v/>
      </c>
      <c r="O76" s="75" t="str">
        <f>IF(AND('PCA Repairs-CapItems Data Input'!$E66="C - Capital Item",TRIM('PCA Repairs-CapItems Data Input'!T66)&lt;&gt;""),'PCA Repairs-CapItems Data Input'!T66,"")</f>
        <v/>
      </c>
      <c r="P76" s="75" t="str">
        <f>IF(AND('PCA Repairs-CapItems Data Input'!$E66="C - Capital Item",TRIM('PCA Repairs-CapItems Data Input'!U66)&lt;&gt;""),'PCA Repairs-CapItems Data Input'!U66,"")</f>
        <v/>
      </c>
      <c r="Q76" s="75" t="str">
        <f>IF(AND('PCA Repairs-CapItems Data Input'!$E66="C - Capital Item",TRIM('PCA Repairs-CapItems Data Input'!V66)&lt;&gt;""),'PCA Repairs-CapItems Data Input'!V66,"")</f>
        <v/>
      </c>
      <c r="R76" s="75" t="str">
        <f>IF(AND('PCA Repairs-CapItems Data Input'!$E66="C - Capital Item",TRIM('PCA Repairs-CapItems Data Input'!W66)&lt;&gt;""),'PCA Repairs-CapItems Data Input'!W66,"")</f>
        <v/>
      </c>
      <c r="S76" s="75" t="str">
        <f>IF(AND('PCA Repairs-CapItems Data Input'!$E66="C - Capital Item",TRIM('PCA Repairs-CapItems Data Input'!X66)&lt;&gt;""),'PCA Repairs-CapItems Data Input'!X66,"")</f>
        <v/>
      </c>
      <c r="T76" s="75" t="str">
        <f>IF(AND('PCA Repairs-CapItems Data Input'!$E66="C - Capital Item",TRIM('PCA Repairs-CapItems Data Input'!Y66)&lt;&gt;""),'PCA Repairs-CapItems Data Input'!Y66,"")</f>
        <v/>
      </c>
      <c r="U76" s="75" t="str">
        <f>IF(AND('PCA Repairs-CapItems Data Input'!$E66="C - Capital Item",TRIM('PCA Repairs-CapItems Data Input'!Z66)&lt;&gt;""),'PCA Repairs-CapItems Data Input'!Z66,"")</f>
        <v/>
      </c>
      <c r="V76" s="75" t="str">
        <f>IF(AND('PCA Repairs-CapItems Data Input'!$E66="C - Capital Item",TRIM('PCA Repairs-CapItems Data Input'!AA66)&lt;&gt;""),'PCA Repairs-CapItems Data Input'!AA66,"")</f>
        <v/>
      </c>
      <c r="W76" s="75" t="str">
        <f>IF(AND('PCA Repairs-CapItems Data Input'!$E66="C - Capital Item",TRIM('PCA Repairs-CapItems Data Input'!AB66)&lt;&gt;""),'PCA Repairs-CapItems Data Input'!AB66,"")</f>
        <v/>
      </c>
      <c r="X76" s="75" t="str">
        <f>IF(AND('PCA Repairs-CapItems Data Input'!$E66="C - Capital Item",TRIM('PCA Repairs-CapItems Data Input'!AC66)&lt;&gt;""),'PCA Repairs-CapItems Data Input'!AC66,"")</f>
        <v/>
      </c>
      <c r="Y76" s="75" t="str">
        <f>IF(AND('PCA Repairs-CapItems Data Input'!$E66="C - Capital Item",TRIM('PCA Repairs-CapItems Data Input'!AD66)&lt;&gt;""),'PCA Repairs-CapItems Data Input'!AD66,"")</f>
        <v/>
      </c>
      <c r="Z76" s="75" t="str">
        <f>IF(AND('PCA Repairs-CapItems Data Input'!$E66="C - Capital Item",TRIM('PCA Repairs-CapItems Data Input'!AE66)&lt;&gt;""),'PCA Repairs-CapItems Data Input'!AE66,"")</f>
        <v/>
      </c>
      <c r="AA76" s="76" t="str">
        <f>IF(AND('PCA Repairs-CapItems Data Input'!$E66="C - Capital Item",TRIM('PCA Repairs-CapItems Data Input'!AF66)&lt;&gt;""),'PCA Repairs-CapItems Data Input'!AF66,"")</f>
        <v/>
      </c>
      <c r="AB76" s="74" t="str">
        <f>IF(AND('PCA Repairs-CapItems Data Input'!$E66="C - Capital Item",TRIM('PCA Repairs-CapItems Data Input'!P66)&lt;&gt;""),'PCA Repairs-CapItems Data Input'!P66,"")</f>
        <v/>
      </c>
      <c r="AC76" s="173" t="str">
        <f>IF(AND('PCA Repairs-CapItems Data Input'!$E66="I - Immediate Repair",TRIM('PCA Repairs-CapItems Data Input'!I66)&lt;&gt;""),'PCA Repairs-CapItems Data Input'!I66,"")</f>
        <v/>
      </c>
      <c r="AD76" s="74" t="str">
        <f>IF(AND('PCA Repairs-CapItems Data Input'!$E66="I - Immediate Repair",TRIM('PCA Repairs-CapItems Data Input'!J66)&lt;&gt;""),MID('PCA Repairs-CapItems Data Input'!J66,1,FIND(" - ",'PCA Repairs-CapItems Data Input'!J66,1)),"")</f>
        <v/>
      </c>
      <c r="AE76" s="168" t="str">
        <f>IF(AND('PCA Repairs-CapItems Data Input'!$E66="I - Immediate Repair",TRIM('PCA Repairs-CapItems Data Input'!K66)&lt;&gt;""),'PCA Repairs-CapItems Data Input'!K66,"")</f>
        <v/>
      </c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</row>
    <row r="77" spans="1:131" ht="15.75" thickBot="1" x14ac:dyDescent="0.3">
      <c r="A77" s="132"/>
      <c r="B77" s="73" t="str">
        <f>IF(TRIM('PCA Repairs-CapItems Data Input'!C67)="","",'PCA Repairs-CapItems Data Input'!C67)</f>
        <v/>
      </c>
      <c r="C77" s="74" t="str">
        <f>IF(TRIM('PCA Repairs-CapItems Data Input'!D67)="","",'PCA Repairs-CapItems Data Input'!D67)</f>
        <v/>
      </c>
      <c r="D77" s="74" t="str">
        <f>IF(TRIM('PCA Repairs-CapItems Data Input'!E67)="","",MID('PCA Repairs-CapItems Data Input'!E67,1,FIND(" - ",'PCA Repairs-CapItems Data Input'!E67,1)))</f>
        <v/>
      </c>
      <c r="E77" s="74" t="str">
        <f>IF(TRIM('PCA Repairs-CapItems Data Input'!F67)="","",MID('PCA Repairs-CapItems Data Input'!F67,1,FIND(" - ",'PCA Repairs-CapItems Data Input'!F67,1)))</f>
        <v/>
      </c>
      <c r="F77" s="74" t="str">
        <f>IF(AND('PCA Repairs-CapItems Data Input'!$E67="I - Immediate Repair",'PCA Repairs-CapItems Data Input'!G67&lt;&gt;""),'PCA Repairs-CapItems Data Input'!G67,"")</f>
        <v/>
      </c>
      <c r="G77" s="74" t="str">
        <f>IF(AND('PCA Repairs-CapItems Data Input'!$E67="I - Immediate Repair",'PCA Repairs-CapItems Data Input'!H67&lt;&gt;""),'PCA Repairs-CapItems Data Input'!H67,"")</f>
        <v/>
      </c>
      <c r="H77" s="75" t="str">
        <f>IF(AND('PCA Repairs-CapItems Data Input'!$E67="I - Immediate Repair",'PCA Repairs-CapItems Data Input'!L67&lt;&gt;""),'PCA Repairs-CapItems Data Input'!L67,"")</f>
        <v/>
      </c>
      <c r="I77" s="74" t="str">
        <f>IF(AND('PCA Repairs-CapItems Data Input'!$E67="C - Capital Item",TRIM('PCA Repairs-CapItems Data Input'!M67)&lt;&gt;""),'PCA Repairs-CapItems Data Input'!M67,"")</f>
        <v/>
      </c>
      <c r="J77" s="74" t="str">
        <f>IF(AND('PCA Repairs-CapItems Data Input'!$E67="C - Capital Item",TRIM('PCA Repairs-CapItems Data Input'!N67)&lt;&gt;""),'PCA Repairs-CapItems Data Input'!N67,"")</f>
        <v/>
      </c>
      <c r="K77" s="75" t="str">
        <f>IF(AND('PCA Repairs-CapItems Data Input'!$E67="C - Capital Item",TRIM('PCA Repairs-CapItems Data Input'!O67)&lt;&gt;""),'PCA Repairs-CapItems Data Input'!O67,"")</f>
        <v/>
      </c>
      <c r="L77" s="74" t="str">
        <f>IF(AND('PCA Repairs-CapItems Data Input'!$E67="C - Capital Item",TRIM('PCA Repairs-CapItems Data Input'!Q67)&lt;&gt;""),'PCA Repairs-CapItems Data Input'!Q67,"")</f>
        <v/>
      </c>
      <c r="M77" s="75" t="str">
        <f>IF(AND('PCA Repairs-CapItems Data Input'!$E67="C - Capital Item",TRIM('PCA Repairs-CapItems Data Input'!R67)&lt;&gt;""),'PCA Repairs-CapItems Data Input'!R67,"")</f>
        <v/>
      </c>
      <c r="N77" s="75" t="str">
        <f>IF(AND('PCA Repairs-CapItems Data Input'!$E67="C - Capital Item",TRIM('PCA Repairs-CapItems Data Input'!S67)&lt;&gt;""),'PCA Repairs-CapItems Data Input'!S67,"")</f>
        <v/>
      </c>
      <c r="O77" s="75" t="str">
        <f>IF(AND('PCA Repairs-CapItems Data Input'!$E67="C - Capital Item",TRIM('PCA Repairs-CapItems Data Input'!T67)&lt;&gt;""),'PCA Repairs-CapItems Data Input'!T67,"")</f>
        <v/>
      </c>
      <c r="P77" s="75" t="str">
        <f>IF(AND('PCA Repairs-CapItems Data Input'!$E67="C - Capital Item",TRIM('PCA Repairs-CapItems Data Input'!U67)&lt;&gt;""),'PCA Repairs-CapItems Data Input'!U67,"")</f>
        <v/>
      </c>
      <c r="Q77" s="75" t="str">
        <f>IF(AND('PCA Repairs-CapItems Data Input'!$E67="C - Capital Item",TRIM('PCA Repairs-CapItems Data Input'!V67)&lt;&gt;""),'PCA Repairs-CapItems Data Input'!V67,"")</f>
        <v/>
      </c>
      <c r="R77" s="75" t="str">
        <f>IF(AND('PCA Repairs-CapItems Data Input'!$E67="C - Capital Item",TRIM('PCA Repairs-CapItems Data Input'!W67)&lt;&gt;""),'PCA Repairs-CapItems Data Input'!W67,"")</f>
        <v/>
      </c>
      <c r="S77" s="75" t="str">
        <f>IF(AND('PCA Repairs-CapItems Data Input'!$E67="C - Capital Item",TRIM('PCA Repairs-CapItems Data Input'!X67)&lt;&gt;""),'PCA Repairs-CapItems Data Input'!X67,"")</f>
        <v/>
      </c>
      <c r="T77" s="75" t="str">
        <f>IF(AND('PCA Repairs-CapItems Data Input'!$E67="C - Capital Item",TRIM('PCA Repairs-CapItems Data Input'!Y67)&lt;&gt;""),'PCA Repairs-CapItems Data Input'!Y67,"")</f>
        <v/>
      </c>
      <c r="U77" s="75" t="str">
        <f>IF(AND('PCA Repairs-CapItems Data Input'!$E67="C - Capital Item",TRIM('PCA Repairs-CapItems Data Input'!Z67)&lt;&gt;""),'PCA Repairs-CapItems Data Input'!Z67,"")</f>
        <v/>
      </c>
      <c r="V77" s="75" t="str">
        <f>IF(AND('PCA Repairs-CapItems Data Input'!$E67="C - Capital Item",TRIM('PCA Repairs-CapItems Data Input'!AA67)&lt;&gt;""),'PCA Repairs-CapItems Data Input'!AA67,"")</f>
        <v/>
      </c>
      <c r="W77" s="75" t="str">
        <f>IF(AND('PCA Repairs-CapItems Data Input'!$E67="C - Capital Item",TRIM('PCA Repairs-CapItems Data Input'!AB67)&lt;&gt;""),'PCA Repairs-CapItems Data Input'!AB67,"")</f>
        <v/>
      </c>
      <c r="X77" s="75" t="str">
        <f>IF(AND('PCA Repairs-CapItems Data Input'!$E67="C - Capital Item",TRIM('PCA Repairs-CapItems Data Input'!AC67)&lt;&gt;""),'PCA Repairs-CapItems Data Input'!AC67,"")</f>
        <v/>
      </c>
      <c r="Y77" s="75" t="str">
        <f>IF(AND('PCA Repairs-CapItems Data Input'!$E67="C - Capital Item",TRIM('PCA Repairs-CapItems Data Input'!AD67)&lt;&gt;""),'PCA Repairs-CapItems Data Input'!AD67,"")</f>
        <v/>
      </c>
      <c r="Z77" s="75" t="str">
        <f>IF(AND('PCA Repairs-CapItems Data Input'!$E67="C - Capital Item",TRIM('PCA Repairs-CapItems Data Input'!AE67)&lt;&gt;""),'PCA Repairs-CapItems Data Input'!AE67,"")</f>
        <v/>
      </c>
      <c r="AA77" s="76" t="str">
        <f>IF(AND('PCA Repairs-CapItems Data Input'!$E67="C - Capital Item",TRIM('PCA Repairs-CapItems Data Input'!AF67)&lt;&gt;""),'PCA Repairs-CapItems Data Input'!AF67,"")</f>
        <v/>
      </c>
      <c r="AB77" s="74" t="str">
        <f>IF(AND('PCA Repairs-CapItems Data Input'!$E67="C - Capital Item",TRIM('PCA Repairs-CapItems Data Input'!P67)&lt;&gt;""),'PCA Repairs-CapItems Data Input'!P67,"")</f>
        <v/>
      </c>
      <c r="AC77" s="173" t="str">
        <f>IF(AND('PCA Repairs-CapItems Data Input'!$E67="I - Immediate Repair",TRIM('PCA Repairs-CapItems Data Input'!I67)&lt;&gt;""),'PCA Repairs-CapItems Data Input'!I67,"")</f>
        <v/>
      </c>
      <c r="AD77" s="74" t="str">
        <f>IF(AND('PCA Repairs-CapItems Data Input'!$E67="I - Immediate Repair",TRIM('PCA Repairs-CapItems Data Input'!J67)&lt;&gt;""),MID('PCA Repairs-CapItems Data Input'!J67,1,FIND(" - ",'PCA Repairs-CapItems Data Input'!J67,1)),"")</f>
        <v/>
      </c>
      <c r="AE77" s="168" t="str">
        <f>IF(AND('PCA Repairs-CapItems Data Input'!$E67="I - Immediate Repair",TRIM('PCA Repairs-CapItems Data Input'!K67)&lt;&gt;""),'PCA Repairs-CapItems Data Input'!K67,"")</f>
        <v/>
      </c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</row>
    <row r="78" spans="1:131" ht="15.75" thickBot="1" x14ac:dyDescent="0.3">
      <c r="A78" s="132"/>
      <c r="B78" s="73" t="str">
        <f>IF(TRIM('PCA Repairs-CapItems Data Input'!C68)="","",'PCA Repairs-CapItems Data Input'!C68)</f>
        <v/>
      </c>
      <c r="C78" s="74" t="str">
        <f>IF(TRIM('PCA Repairs-CapItems Data Input'!D68)="","",'PCA Repairs-CapItems Data Input'!D68)</f>
        <v/>
      </c>
      <c r="D78" s="74" t="str">
        <f>IF(TRIM('PCA Repairs-CapItems Data Input'!E68)="","",MID('PCA Repairs-CapItems Data Input'!E68,1,FIND(" - ",'PCA Repairs-CapItems Data Input'!E68,1)))</f>
        <v/>
      </c>
      <c r="E78" s="74" t="str">
        <f>IF(TRIM('PCA Repairs-CapItems Data Input'!F68)="","",MID('PCA Repairs-CapItems Data Input'!F68,1,FIND(" - ",'PCA Repairs-CapItems Data Input'!F68,1)))</f>
        <v/>
      </c>
      <c r="F78" s="74" t="str">
        <f>IF(AND('PCA Repairs-CapItems Data Input'!$E68="I - Immediate Repair",'PCA Repairs-CapItems Data Input'!G68&lt;&gt;""),'PCA Repairs-CapItems Data Input'!G68,"")</f>
        <v/>
      </c>
      <c r="G78" s="74" t="str">
        <f>IF(AND('PCA Repairs-CapItems Data Input'!$E68="I - Immediate Repair",'PCA Repairs-CapItems Data Input'!H68&lt;&gt;""),'PCA Repairs-CapItems Data Input'!H68,"")</f>
        <v/>
      </c>
      <c r="H78" s="75" t="str">
        <f>IF(AND('PCA Repairs-CapItems Data Input'!$E68="I - Immediate Repair",'PCA Repairs-CapItems Data Input'!L68&lt;&gt;""),'PCA Repairs-CapItems Data Input'!L68,"")</f>
        <v/>
      </c>
      <c r="I78" s="74" t="str">
        <f>IF(AND('PCA Repairs-CapItems Data Input'!$E68="C - Capital Item",TRIM('PCA Repairs-CapItems Data Input'!M68)&lt;&gt;""),'PCA Repairs-CapItems Data Input'!M68,"")</f>
        <v/>
      </c>
      <c r="J78" s="74" t="str">
        <f>IF(AND('PCA Repairs-CapItems Data Input'!$E68="C - Capital Item",TRIM('PCA Repairs-CapItems Data Input'!N68)&lt;&gt;""),'PCA Repairs-CapItems Data Input'!N68,"")</f>
        <v/>
      </c>
      <c r="K78" s="75" t="str">
        <f>IF(AND('PCA Repairs-CapItems Data Input'!$E68="C - Capital Item",TRIM('PCA Repairs-CapItems Data Input'!O68)&lt;&gt;""),'PCA Repairs-CapItems Data Input'!O68,"")</f>
        <v/>
      </c>
      <c r="L78" s="74" t="str">
        <f>IF(AND('PCA Repairs-CapItems Data Input'!$E68="C - Capital Item",TRIM('PCA Repairs-CapItems Data Input'!Q68)&lt;&gt;""),'PCA Repairs-CapItems Data Input'!Q68,"")</f>
        <v/>
      </c>
      <c r="M78" s="75" t="str">
        <f>IF(AND('PCA Repairs-CapItems Data Input'!$E68="C - Capital Item",TRIM('PCA Repairs-CapItems Data Input'!R68)&lt;&gt;""),'PCA Repairs-CapItems Data Input'!R68,"")</f>
        <v/>
      </c>
      <c r="N78" s="75" t="str">
        <f>IF(AND('PCA Repairs-CapItems Data Input'!$E68="C - Capital Item",TRIM('PCA Repairs-CapItems Data Input'!S68)&lt;&gt;""),'PCA Repairs-CapItems Data Input'!S68,"")</f>
        <v/>
      </c>
      <c r="O78" s="75" t="str">
        <f>IF(AND('PCA Repairs-CapItems Data Input'!$E68="C - Capital Item",TRIM('PCA Repairs-CapItems Data Input'!T68)&lt;&gt;""),'PCA Repairs-CapItems Data Input'!T68,"")</f>
        <v/>
      </c>
      <c r="P78" s="75" t="str">
        <f>IF(AND('PCA Repairs-CapItems Data Input'!$E68="C - Capital Item",TRIM('PCA Repairs-CapItems Data Input'!U68)&lt;&gt;""),'PCA Repairs-CapItems Data Input'!U68,"")</f>
        <v/>
      </c>
      <c r="Q78" s="75" t="str">
        <f>IF(AND('PCA Repairs-CapItems Data Input'!$E68="C - Capital Item",TRIM('PCA Repairs-CapItems Data Input'!V68)&lt;&gt;""),'PCA Repairs-CapItems Data Input'!V68,"")</f>
        <v/>
      </c>
      <c r="R78" s="75" t="str">
        <f>IF(AND('PCA Repairs-CapItems Data Input'!$E68="C - Capital Item",TRIM('PCA Repairs-CapItems Data Input'!W68)&lt;&gt;""),'PCA Repairs-CapItems Data Input'!W68,"")</f>
        <v/>
      </c>
      <c r="S78" s="75" t="str">
        <f>IF(AND('PCA Repairs-CapItems Data Input'!$E68="C - Capital Item",TRIM('PCA Repairs-CapItems Data Input'!X68)&lt;&gt;""),'PCA Repairs-CapItems Data Input'!X68,"")</f>
        <v/>
      </c>
      <c r="T78" s="75" t="str">
        <f>IF(AND('PCA Repairs-CapItems Data Input'!$E68="C - Capital Item",TRIM('PCA Repairs-CapItems Data Input'!Y68)&lt;&gt;""),'PCA Repairs-CapItems Data Input'!Y68,"")</f>
        <v/>
      </c>
      <c r="U78" s="75" t="str">
        <f>IF(AND('PCA Repairs-CapItems Data Input'!$E68="C - Capital Item",TRIM('PCA Repairs-CapItems Data Input'!Z68)&lt;&gt;""),'PCA Repairs-CapItems Data Input'!Z68,"")</f>
        <v/>
      </c>
      <c r="V78" s="75" t="str">
        <f>IF(AND('PCA Repairs-CapItems Data Input'!$E68="C - Capital Item",TRIM('PCA Repairs-CapItems Data Input'!AA68)&lt;&gt;""),'PCA Repairs-CapItems Data Input'!AA68,"")</f>
        <v/>
      </c>
      <c r="W78" s="75" t="str">
        <f>IF(AND('PCA Repairs-CapItems Data Input'!$E68="C - Capital Item",TRIM('PCA Repairs-CapItems Data Input'!AB68)&lt;&gt;""),'PCA Repairs-CapItems Data Input'!AB68,"")</f>
        <v/>
      </c>
      <c r="X78" s="75" t="str">
        <f>IF(AND('PCA Repairs-CapItems Data Input'!$E68="C - Capital Item",TRIM('PCA Repairs-CapItems Data Input'!AC68)&lt;&gt;""),'PCA Repairs-CapItems Data Input'!AC68,"")</f>
        <v/>
      </c>
      <c r="Y78" s="75" t="str">
        <f>IF(AND('PCA Repairs-CapItems Data Input'!$E68="C - Capital Item",TRIM('PCA Repairs-CapItems Data Input'!AD68)&lt;&gt;""),'PCA Repairs-CapItems Data Input'!AD68,"")</f>
        <v/>
      </c>
      <c r="Z78" s="75" t="str">
        <f>IF(AND('PCA Repairs-CapItems Data Input'!$E68="C - Capital Item",TRIM('PCA Repairs-CapItems Data Input'!AE68)&lt;&gt;""),'PCA Repairs-CapItems Data Input'!AE68,"")</f>
        <v/>
      </c>
      <c r="AA78" s="76" t="str">
        <f>IF(AND('PCA Repairs-CapItems Data Input'!$E68="C - Capital Item",TRIM('PCA Repairs-CapItems Data Input'!AF68)&lt;&gt;""),'PCA Repairs-CapItems Data Input'!AF68,"")</f>
        <v/>
      </c>
      <c r="AB78" s="74" t="str">
        <f>IF(AND('PCA Repairs-CapItems Data Input'!$E68="C - Capital Item",TRIM('PCA Repairs-CapItems Data Input'!P68)&lt;&gt;""),'PCA Repairs-CapItems Data Input'!P68,"")</f>
        <v/>
      </c>
      <c r="AC78" s="173" t="str">
        <f>IF(AND('PCA Repairs-CapItems Data Input'!$E68="I - Immediate Repair",TRIM('PCA Repairs-CapItems Data Input'!I68)&lt;&gt;""),'PCA Repairs-CapItems Data Input'!I68,"")</f>
        <v/>
      </c>
      <c r="AD78" s="74" t="str">
        <f>IF(AND('PCA Repairs-CapItems Data Input'!$E68="I - Immediate Repair",TRIM('PCA Repairs-CapItems Data Input'!J68)&lt;&gt;""),MID('PCA Repairs-CapItems Data Input'!J68,1,FIND(" - ",'PCA Repairs-CapItems Data Input'!J68,1)),"")</f>
        <v/>
      </c>
      <c r="AE78" s="168" t="str">
        <f>IF(AND('PCA Repairs-CapItems Data Input'!$E68="I - Immediate Repair",TRIM('PCA Repairs-CapItems Data Input'!K68)&lt;&gt;""),'PCA Repairs-CapItems Data Input'!K68,"")</f>
        <v/>
      </c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</row>
    <row r="79" spans="1:131" ht="15.75" thickBot="1" x14ac:dyDescent="0.3">
      <c r="A79" s="132"/>
      <c r="B79" s="73" t="str">
        <f>IF(TRIM('PCA Repairs-CapItems Data Input'!C69)="","",'PCA Repairs-CapItems Data Input'!C69)</f>
        <v/>
      </c>
      <c r="C79" s="74" t="str">
        <f>IF(TRIM('PCA Repairs-CapItems Data Input'!D69)="","",'PCA Repairs-CapItems Data Input'!D69)</f>
        <v/>
      </c>
      <c r="D79" s="74" t="str">
        <f>IF(TRIM('PCA Repairs-CapItems Data Input'!E69)="","",MID('PCA Repairs-CapItems Data Input'!E69,1,FIND(" - ",'PCA Repairs-CapItems Data Input'!E69,1)))</f>
        <v/>
      </c>
      <c r="E79" s="74" t="str">
        <f>IF(TRIM('PCA Repairs-CapItems Data Input'!F69)="","",MID('PCA Repairs-CapItems Data Input'!F69,1,FIND(" - ",'PCA Repairs-CapItems Data Input'!F69,1)))</f>
        <v/>
      </c>
      <c r="F79" s="74" t="str">
        <f>IF(AND('PCA Repairs-CapItems Data Input'!$E69="I - Immediate Repair",'PCA Repairs-CapItems Data Input'!G69&lt;&gt;""),'PCA Repairs-CapItems Data Input'!G69,"")</f>
        <v/>
      </c>
      <c r="G79" s="74" t="str">
        <f>IF(AND('PCA Repairs-CapItems Data Input'!$E69="I - Immediate Repair",'PCA Repairs-CapItems Data Input'!H69&lt;&gt;""),'PCA Repairs-CapItems Data Input'!H69,"")</f>
        <v/>
      </c>
      <c r="H79" s="75" t="str">
        <f>IF(AND('PCA Repairs-CapItems Data Input'!$E69="I - Immediate Repair",'PCA Repairs-CapItems Data Input'!L69&lt;&gt;""),'PCA Repairs-CapItems Data Input'!L69,"")</f>
        <v/>
      </c>
      <c r="I79" s="74" t="str">
        <f>IF(AND('PCA Repairs-CapItems Data Input'!$E69="C - Capital Item",TRIM('PCA Repairs-CapItems Data Input'!M69)&lt;&gt;""),'PCA Repairs-CapItems Data Input'!M69,"")</f>
        <v/>
      </c>
      <c r="J79" s="74" t="str">
        <f>IF(AND('PCA Repairs-CapItems Data Input'!$E69="C - Capital Item",TRIM('PCA Repairs-CapItems Data Input'!N69)&lt;&gt;""),'PCA Repairs-CapItems Data Input'!N69,"")</f>
        <v/>
      </c>
      <c r="K79" s="75" t="str">
        <f>IF(AND('PCA Repairs-CapItems Data Input'!$E69="C - Capital Item",TRIM('PCA Repairs-CapItems Data Input'!O69)&lt;&gt;""),'PCA Repairs-CapItems Data Input'!O69,"")</f>
        <v/>
      </c>
      <c r="L79" s="74" t="str">
        <f>IF(AND('PCA Repairs-CapItems Data Input'!$E69="C - Capital Item",TRIM('PCA Repairs-CapItems Data Input'!Q69)&lt;&gt;""),'PCA Repairs-CapItems Data Input'!Q69,"")</f>
        <v/>
      </c>
      <c r="M79" s="75" t="str">
        <f>IF(AND('PCA Repairs-CapItems Data Input'!$E69="C - Capital Item",TRIM('PCA Repairs-CapItems Data Input'!R69)&lt;&gt;""),'PCA Repairs-CapItems Data Input'!R69,"")</f>
        <v/>
      </c>
      <c r="N79" s="75" t="str">
        <f>IF(AND('PCA Repairs-CapItems Data Input'!$E69="C - Capital Item",TRIM('PCA Repairs-CapItems Data Input'!S69)&lt;&gt;""),'PCA Repairs-CapItems Data Input'!S69,"")</f>
        <v/>
      </c>
      <c r="O79" s="75" t="str">
        <f>IF(AND('PCA Repairs-CapItems Data Input'!$E69="C - Capital Item",TRIM('PCA Repairs-CapItems Data Input'!T69)&lt;&gt;""),'PCA Repairs-CapItems Data Input'!T69,"")</f>
        <v/>
      </c>
      <c r="P79" s="75" t="str">
        <f>IF(AND('PCA Repairs-CapItems Data Input'!$E69="C - Capital Item",TRIM('PCA Repairs-CapItems Data Input'!U69)&lt;&gt;""),'PCA Repairs-CapItems Data Input'!U69,"")</f>
        <v/>
      </c>
      <c r="Q79" s="75" t="str">
        <f>IF(AND('PCA Repairs-CapItems Data Input'!$E69="C - Capital Item",TRIM('PCA Repairs-CapItems Data Input'!V69)&lt;&gt;""),'PCA Repairs-CapItems Data Input'!V69,"")</f>
        <v/>
      </c>
      <c r="R79" s="75" t="str">
        <f>IF(AND('PCA Repairs-CapItems Data Input'!$E69="C - Capital Item",TRIM('PCA Repairs-CapItems Data Input'!W69)&lt;&gt;""),'PCA Repairs-CapItems Data Input'!W69,"")</f>
        <v/>
      </c>
      <c r="S79" s="75" t="str">
        <f>IF(AND('PCA Repairs-CapItems Data Input'!$E69="C - Capital Item",TRIM('PCA Repairs-CapItems Data Input'!X69)&lt;&gt;""),'PCA Repairs-CapItems Data Input'!X69,"")</f>
        <v/>
      </c>
      <c r="T79" s="75" t="str">
        <f>IF(AND('PCA Repairs-CapItems Data Input'!$E69="C - Capital Item",TRIM('PCA Repairs-CapItems Data Input'!Y69)&lt;&gt;""),'PCA Repairs-CapItems Data Input'!Y69,"")</f>
        <v/>
      </c>
      <c r="U79" s="75" t="str">
        <f>IF(AND('PCA Repairs-CapItems Data Input'!$E69="C - Capital Item",TRIM('PCA Repairs-CapItems Data Input'!Z69)&lt;&gt;""),'PCA Repairs-CapItems Data Input'!Z69,"")</f>
        <v/>
      </c>
      <c r="V79" s="75" t="str">
        <f>IF(AND('PCA Repairs-CapItems Data Input'!$E69="C - Capital Item",TRIM('PCA Repairs-CapItems Data Input'!AA69)&lt;&gt;""),'PCA Repairs-CapItems Data Input'!AA69,"")</f>
        <v/>
      </c>
      <c r="W79" s="75" t="str">
        <f>IF(AND('PCA Repairs-CapItems Data Input'!$E69="C - Capital Item",TRIM('PCA Repairs-CapItems Data Input'!AB69)&lt;&gt;""),'PCA Repairs-CapItems Data Input'!AB69,"")</f>
        <v/>
      </c>
      <c r="X79" s="75" t="str">
        <f>IF(AND('PCA Repairs-CapItems Data Input'!$E69="C - Capital Item",TRIM('PCA Repairs-CapItems Data Input'!AC69)&lt;&gt;""),'PCA Repairs-CapItems Data Input'!AC69,"")</f>
        <v/>
      </c>
      <c r="Y79" s="75" t="str">
        <f>IF(AND('PCA Repairs-CapItems Data Input'!$E69="C - Capital Item",TRIM('PCA Repairs-CapItems Data Input'!AD69)&lt;&gt;""),'PCA Repairs-CapItems Data Input'!AD69,"")</f>
        <v/>
      </c>
      <c r="Z79" s="75" t="str">
        <f>IF(AND('PCA Repairs-CapItems Data Input'!$E69="C - Capital Item",TRIM('PCA Repairs-CapItems Data Input'!AE69)&lt;&gt;""),'PCA Repairs-CapItems Data Input'!AE69,"")</f>
        <v/>
      </c>
      <c r="AA79" s="76" t="str">
        <f>IF(AND('PCA Repairs-CapItems Data Input'!$E69="C - Capital Item",TRIM('PCA Repairs-CapItems Data Input'!AF69)&lt;&gt;""),'PCA Repairs-CapItems Data Input'!AF69,"")</f>
        <v/>
      </c>
      <c r="AB79" s="74" t="str">
        <f>IF(AND('PCA Repairs-CapItems Data Input'!$E69="C - Capital Item",TRIM('PCA Repairs-CapItems Data Input'!P69)&lt;&gt;""),'PCA Repairs-CapItems Data Input'!P69,"")</f>
        <v/>
      </c>
      <c r="AC79" s="173" t="str">
        <f>IF(AND('PCA Repairs-CapItems Data Input'!$E69="I - Immediate Repair",TRIM('PCA Repairs-CapItems Data Input'!I69)&lt;&gt;""),'PCA Repairs-CapItems Data Input'!I69,"")</f>
        <v/>
      </c>
      <c r="AD79" s="74" t="str">
        <f>IF(AND('PCA Repairs-CapItems Data Input'!$E69="I - Immediate Repair",TRIM('PCA Repairs-CapItems Data Input'!J69)&lt;&gt;""),MID('PCA Repairs-CapItems Data Input'!J69,1,FIND(" - ",'PCA Repairs-CapItems Data Input'!J69,1)),"")</f>
        <v/>
      </c>
      <c r="AE79" s="168" t="str">
        <f>IF(AND('PCA Repairs-CapItems Data Input'!$E69="I - Immediate Repair",TRIM('PCA Repairs-CapItems Data Input'!K69)&lt;&gt;""),'PCA Repairs-CapItems Data Input'!K69,"")</f>
        <v/>
      </c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</row>
    <row r="80" spans="1:131" ht="15.75" thickBot="1" x14ac:dyDescent="0.3">
      <c r="A80" s="132"/>
      <c r="B80" s="73" t="str">
        <f>IF(TRIM('PCA Repairs-CapItems Data Input'!C70)="","",'PCA Repairs-CapItems Data Input'!C70)</f>
        <v/>
      </c>
      <c r="C80" s="74" t="str">
        <f>IF(TRIM('PCA Repairs-CapItems Data Input'!D70)="","",'PCA Repairs-CapItems Data Input'!D70)</f>
        <v/>
      </c>
      <c r="D80" s="74" t="str">
        <f>IF(TRIM('PCA Repairs-CapItems Data Input'!E70)="","",MID('PCA Repairs-CapItems Data Input'!E70,1,FIND(" - ",'PCA Repairs-CapItems Data Input'!E70,1)))</f>
        <v/>
      </c>
      <c r="E80" s="74" t="str">
        <f>IF(TRIM('PCA Repairs-CapItems Data Input'!F70)="","",MID('PCA Repairs-CapItems Data Input'!F70,1,FIND(" - ",'PCA Repairs-CapItems Data Input'!F70,1)))</f>
        <v/>
      </c>
      <c r="F80" s="74" t="str">
        <f>IF(AND('PCA Repairs-CapItems Data Input'!$E70="I - Immediate Repair",'PCA Repairs-CapItems Data Input'!G70&lt;&gt;""),'PCA Repairs-CapItems Data Input'!G70,"")</f>
        <v/>
      </c>
      <c r="G80" s="74" t="str">
        <f>IF(AND('PCA Repairs-CapItems Data Input'!$E70="I - Immediate Repair",'PCA Repairs-CapItems Data Input'!H70&lt;&gt;""),'PCA Repairs-CapItems Data Input'!H70,"")</f>
        <v/>
      </c>
      <c r="H80" s="75" t="str">
        <f>IF(AND('PCA Repairs-CapItems Data Input'!$E70="I - Immediate Repair",'PCA Repairs-CapItems Data Input'!L70&lt;&gt;""),'PCA Repairs-CapItems Data Input'!L70,"")</f>
        <v/>
      </c>
      <c r="I80" s="74" t="str">
        <f>IF(AND('PCA Repairs-CapItems Data Input'!$E70="C - Capital Item",TRIM('PCA Repairs-CapItems Data Input'!M70)&lt;&gt;""),'PCA Repairs-CapItems Data Input'!M70,"")</f>
        <v/>
      </c>
      <c r="J80" s="74" t="str">
        <f>IF(AND('PCA Repairs-CapItems Data Input'!$E70="C - Capital Item",TRIM('PCA Repairs-CapItems Data Input'!N70)&lt;&gt;""),'PCA Repairs-CapItems Data Input'!N70,"")</f>
        <v/>
      </c>
      <c r="K80" s="75" t="str">
        <f>IF(AND('PCA Repairs-CapItems Data Input'!$E70="C - Capital Item",TRIM('PCA Repairs-CapItems Data Input'!O70)&lt;&gt;""),'PCA Repairs-CapItems Data Input'!O70,"")</f>
        <v/>
      </c>
      <c r="L80" s="74" t="str">
        <f>IF(AND('PCA Repairs-CapItems Data Input'!$E70="C - Capital Item",TRIM('PCA Repairs-CapItems Data Input'!Q70)&lt;&gt;""),'PCA Repairs-CapItems Data Input'!Q70,"")</f>
        <v/>
      </c>
      <c r="M80" s="75" t="str">
        <f>IF(AND('PCA Repairs-CapItems Data Input'!$E70="C - Capital Item",TRIM('PCA Repairs-CapItems Data Input'!R70)&lt;&gt;""),'PCA Repairs-CapItems Data Input'!R70,"")</f>
        <v/>
      </c>
      <c r="N80" s="75" t="str">
        <f>IF(AND('PCA Repairs-CapItems Data Input'!$E70="C - Capital Item",TRIM('PCA Repairs-CapItems Data Input'!S70)&lt;&gt;""),'PCA Repairs-CapItems Data Input'!S70,"")</f>
        <v/>
      </c>
      <c r="O80" s="75" t="str">
        <f>IF(AND('PCA Repairs-CapItems Data Input'!$E70="C - Capital Item",TRIM('PCA Repairs-CapItems Data Input'!T70)&lt;&gt;""),'PCA Repairs-CapItems Data Input'!T70,"")</f>
        <v/>
      </c>
      <c r="P80" s="75" t="str">
        <f>IF(AND('PCA Repairs-CapItems Data Input'!$E70="C - Capital Item",TRIM('PCA Repairs-CapItems Data Input'!U70)&lt;&gt;""),'PCA Repairs-CapItems Data Input'!U70,"")</f>
        <v/>
      </c>
      <c r="Q80" s="75" t="str">
        <f>IF(AND('PCA Repairs-CapItems Data Input'!$E70="C - Capital Item",TRIM('PCA Repairs-CapItems Data Input'!V70)&lt;&gt;""),'PCA Repairs-CapItems Data Input'!V70,"")</f>
        <v/>
      </c>
      <c r="R80" s="75" t="str">
        <f>IF(AND('PCA Repairs-CapItems Data Input'!$E70="C - Capital Item",TRIM('PCA Repairs-CapItems Data Input'!W70)&lt;&gt;""),'PCA Repairs-CapItems Data Input'!W70,"")</f>
        <v/>
      </c>
      <c r="S80" s="75" t="str">
        <f>IF(AND('PCA Repairs-CapItems Data Input'!$E70="C - Capital Item",TRIM('PCA Repairs-CapItems Data Input'!X70)&lt;&gt;""),'PCA Repairs-CapItems Data Input'!X70,"")</f>
        <v/>
      </c>
      <c r="T80" s="75" t="str">
        <f>IF(AND('PCA Repairs-CapItems Data Input'!$E70="C - Capital Item",TRIM('PCA Repairs-CapItems Data Input'!Y70)&lt;&gt;""),'PCA Repairs-CapItems Data Input'!Y70,"")</f>
        <v/>
      </c>
      <c r="U80" s="75" t="str">
        <f>IF(AND('PCA Repairs-CapItems Data Input'!$E70="C - Capital Item",TRIM('PCA Repairs-CapItems Data Input'!Z70)&lt;&gt;""),'PCA Repairs-CapItems Data Input'!Z70,"")</f>
        <v/>
      </c>
      <c r="V80" s="75" t="str">
        <f>IF(AND('PCA Repairs-CapItems Data Input'!$E70="C - Capital Item",TRIM('PCA Repairs-CapItems Data Input'!AA70)&lt;&gt;""),'PCA Repairs-CapItems Data Input'!AA70,"")</f>
        <v/>
      </c>
      <c r="W80" s="75" t="str">
        <f>IF(AND('PCA Repairs-CapItems Data Input'!$E70="C - Capital Item",TRIM('PCA Repairs-CapItems Data Input'!AB70)&lt;&gt;""),'PCA Repairs-CapItems Data Input'!AB70,"")</f>
        <v/>
      </c>
      <c r="X80" s="75" t="str">
        <f>IF(AND('PCA Repairs-CapItems Data Input'!$E70="C - Capital Item",TRIM('PCA Repairs-CapItems Data Input'!AC70)&lt;&gt;""),'PCA Repairs-CapItems Data Input'!AC70,"")</f>
        <v/>
      </c>
      <c r="Y80" s="75" t="str">
        <f>IF(AND('PCA Repairs-CapItems Data Input'!$E70="C - Capital Item",TRIM('PCA Repairs-CapItems Data Input'!AD70)&lt;&gt;""),'PCA Repairs-CapItems Data Input'!AD70,"")</f>
        <v/>
      </c>
      <c r="Z80" s="75" t="str">
        <f>IF(AND('PCA Repairs-CapItems Data Input'!$E70="C - Capital Item",TRIM('PCA Repairs-CapItems Data Input'!AE70)&lt;&gt;""),'PCA Repairs-CapItems Data Input'!AE70,"")</f>
        <v/>
      </c>
      <c r="AA80" s="76" t="str">
        <f>IF(AND('PCA Repairs-CapItems Data Input'!$E70="C - Capital Item",TRIM('PCA Repairs-CapItems Data Input'!AF70)&lt;&gt;""),'PCA Repairs-CapItems Data Input'!AF70,"")</f>
        <v/>
      </c>
      <c r="AB80" s="74" t="str">
        <f>IF(AND('PCA Repairs-CapItems Data Input'!$E70="C - Capital Item",TRIM('PCA Repairs-CapItems Data Input'!P70)&lt;&gt;""),'PCA Repairs-CapItems Data Input'!P70,"")</f>
        <v/>
      </c>
      <c r="AC80" s="173" t="str">
        <f>IF(AND('PCA Repairs-CapItems Data Input'!$E70="I - Immediate Repair",TRIM('PCA Repairs-CapItems Data Input'!I70)&lt;&gt;""),'PCA Repairs-CapItems Data Input'!I70,"")</f>
        <v/>
      </c>
      <c r="AD80" s="74" t="str">
        <f>IF(AND('PCA Repairs-CapItems Data Input'!$E70="I - Immediate Repair",TRIM('PCA Repairs-CapItems Data Input'!J70)&lt;&gt;""),MID('PCA Repairs-CapItems Data Input'!J70,1,FIND(" - ",'PCA Repairs-CapItems Data Input'!J70,1)),"")</f>
        <v/>
      </c>
      <c r="AE80" s="168" t="str">
        <f>IF(AND('PCA Repairs-CapItems Data Input'!$E70="I - Immediate Repair",TRIM('PCA Repairs-CapItems Data Input'!K70)&lt;&gt;""),'PCA Repairs-CapItems Data Input'!K70,"")</f>
        <v/>
      </c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</row>
    <row r="81" spans="1:131" ht="15.75" thickBot="1" x14ac:dyDescent="0.3">
      <c r="A81" s="132"/>
      <c r="B81" s="73" t="str">
        <f>IF(TRIM('PCA Repairs-CapItems Data Input'!C71)="","",'PCA Repairs-CapItems Data Input'!C71)</f>
        <v/>
      </c>
      <c r="C81" s="74" t="str">
        <f>IF(TRIM('PCA Repairs-CapItems Data Input'!D71)="","",'PCA Repairs-CapItems Data Input'!D71)</f>
        <v/>
      </c>
      <c r="D81" s="74" t="str">
        <f>IF(TRIM('PCA Repairs-CapItems Data Input'!E71)="","",MID('PCA Repairs-CapItems Data Input'!E71,1,FIND(" - ",'PCA Repairs-CapItems Data Input'!E71,1)))</f>
        <v/>
      </c>
      <c r="E81" s="74" t="str">
        <f>IF(TRIM('PCA Repairs-CapItems Data Input'!F71)="","",MID('PCA Repairs-CapItems Data Input'!F71,1,FIND(" - ",'PCA Repairs-CapItems Data Input'!F71,1)))</f>
        <v/>
      </c>
      <c r="F81" s="74" t="str">
        <f>IF(AND('PCA Repairs-CapItems Data Input'!$E71="I - Immediate Repair",'PCA Repairs-CapItems Data Input'!G71&lt;&gt;""),'PCA Repairs-CapItems Data Input'!G71,"")</f>
        <v/>
      </c>
      <c r="G81" s="74" t="str">
        <f>IF(AND('PCA Repairs-CapItems Data Input'!$E71="I - Immediate Repair",'PCA Repairs-CapItems Data Input'!H71&lt;&gt;""),'PCA Repairs-CapItems Data Input'!H71,"")</f>
        <v/>
      </c>
      <c r="H81" s="75" t="str">
        <f>IF(AND('PCA Repairs-CapItems Data Input'!$E71="I - Immediate Repair",'PCA Repairs-CapItems Data Input'!L71&lt;&gt;""),'PCA Repairs-CapItems Data Input'!L71,"")</f>
        <v/>
      </c>
      <c r="I81" s="74" t="str">
        <f>IF(AND('PCA Repairs-CapItems Data Input'!$E71="C - Capital Item",TRIM('PCA Repairs-CapItems Data Input'!M71)&lt;&gt;""),'PCA Repairs-CapItems Data Input'!M71,"")</f>
        <v/>
      </c>
      <c r="J81" s="74" t="str">
        <f>IF(AND('PCA Repairs-CapItems Data Input'!$E71="C - Capital Item",TRIM('PCA Repairs-CapItems Data Input'!N71)&lt;&gt;""),'PCA Repairs-CapItems Data Input'!N71,"")</f>
        <v/>
      </c>
      <c r="K81" s="75" t="str">
        <f>IF(AND('PCA Repairs-CapItems Data Input'!$E71="C - Capital Item",TRIM('PCA Repairs-CapItems Data Input'!O71)&lt;&gt;""),'PCA Repairs-CapItems Data Input'!O71,"")</f>
        <v/>
      </c>
      <c r="L81" s="74" t="str">
        <f>IF(AND('PCA Repairs-CapItems Data Input'!$E71="C - Capital Item",TRIM('PCA Repairs-CapItems Data Input'!Q71)&lt;&gt;""),'PCA Repairs-CapItems Data Input'!Q71,"")</f>
        <v/>
      </c>
      <c r="M81" s="75" t="str">
        <f>IF(AND('PCA Repairs-CapItems Data Input'!$E71="C - Capital Item",TRIM('PCA Repairs-CapItems Data Input'!R71)&lt;&gt;""),'PCA Repairs-CapItems Data Input'!R71,"")</f>
        <v/>
      </c>
      <c r="N81" s="75" t="str">
        <f>IF(AND('PCA Repairs-CapItems Data Input'!$E71="C - Capital Item",TRIM('PCA Repairs-CapItems Data Input'!S71)&lt;&gt;""),'PCA Repairs-CapItems Data Input'!S71,"")</f>
        <v/>
      </c>
      <c r="O81" s="75" t="str">
        <f>IF(AND('PCA Repairs-CapItems Data Input'!$E71="C - Capital Item",TRIM('PCA Repairs-CapItems Data Input'!T71)&lt;&gt;""),'PCA Repairs-CapItems Data Input'!T71,"")</f>
        <v/>
      </c>
      <c r="P81" s="75" t="str">
        <f>IF(AND('PCA Repairs-CapItems Data Input'!$E71="C - Capital Item",TRIM('PCA Repairs-CapItems Data Input'!U71)&lt;&gt;""),'PCA Repairs-CapItems Data Input'!U71,"")</f>
        <v/>
      </c>
      <c r="Q81" s="75" t="str">
        <f>IF(AND('PCA Repairs-CapItems Data Input'!$E71="C - Capital Item",TRIM('PCA Repairs-CapItems Data Input'!V71)&lt;&gt;""),'PCA Repairs-CapItems Data Input'!V71,"")</f>
        <v/>
      </c>
      <c r="R81" s="75" t="str">
        <f>IF(AND('PCA Repairs-CapItems Data Input'!$E71="C - Capital Item",TRIM('PCA Repairs-CapItems Data Input'!W71)&lt;&gt;""),'PCA Repairs-CapItems Data Input'!W71,"")</f>
        <v/>
      </c>
      <c r="S81" s="75" t="str">
        <f>IF(AND('PCA Repairs-CapItems Data Input'!$E71="C - Capital Item",TRIM('PCA Repairs-CapItems Data Input'!X71)&lt;&gt;""),'PCA Repairs-CapItems Data Input'!X71,"")</f>
        <v/>
      </c>
      <c r="T81" s="75" t="str">
        <f>IF(AND('PCA Repairs-CapItems Data Input'!$E71="C - Capital Item",TRIM('PCA Repairs-CapItems Data Input'!Y71)&lt;&gt;""),'PCA Repairs-CapItems Data Input'!Y71,"")</f>
        <v/>
      </c>
      <c r="U81" s="75" t="str">
        <f>IF(AND('PCA Repairs-CapItems Data Input'!$E71="C - Capital Item",TRIM('PCA Repairs-CapItems Data Input'!Z71)&lt;&gt;""),'PCA Repairs-CapItems Data Input'!Z71,"")</f>
        <v/>
      </c>
      <c r="V81" s="75" t="str">
        <f>IF(AND('PCA Repairs-CapItems Data Input'!$E71="C - Capital Item",TRIM('PCA Repairs-CapItems Data Input'!AA71)&lt;&gt;""),'PCA Repairs-CapItems Data Input'!AA71,"")</f>
        <v/>
      </c>
      <c r="W81" s="75" t="str">
        <f>IF(AND('PCA Repairs-CapItems Data Input'!$E71="C - Capital Item",TRIM('PCA Repairs-CapItems Data Input'!AB71)&lt;&gt;""),'PCA Repairs-CapItems Data Input'!AB71,"")</f>
        <v/>
      </c>
      <c r="X81" s="75" t="str">
        <f>IF(AND('PCA Repairs-CapItems Data Input'!$E71="C - Capital Item",TRIM('PCA Repairs-CapItems Data Input'!AC71)&lt;&gt;""),'PCA Repairs-CapItems Data Input'!AC71,"")</f>
        <v/>
      </c>
      <c r="Y81" s="75" t="str">
        <f>IF(AND('PCA Repairs-CapItems Data Input'!$E71="C - Capital Item",TRIM('PCA Repairs-CapItems Data Input'!AD71)&lt;&gt;""),'PCA Repairs-CapItems Data Input'!AD71,"")</f>
        <v/>
      </c>
      <c r="Z81" s="75" t="str">
        <f>IF(AND('PCA Repairs-CapItems Data Input'!$E71="C - Capital Item",TRIM('PCA Repairs-CapItems Data Input'!AE71)&lt;&gt;""),'PCA Repairs-CapItems Data Input'!AE71,"")</f>
        <v/>
      </c>
      <c r="AA81" s="76" t="str">
        <f>IF(AND('PCA Repairs-CapItems Data Input'!$E71="C - Capital Item",TRIM('PCA Repairs-CapItems Data Input'!AF71)&lt;&gt;""),'PCA Repairs-CapItems Data Input'!AF71,"")</f>
        <v/>
      </c>
      <c r="AB81" s="74" t="str">
        <f>IF(AND('PCA Repairs-CapItems Data Input'!$E71="C - Capital Item",TRIM('PCA Repairs-CapItems Data Input'!P71)&lt;&gt;""),'PCA Repairs-CapItems Data Input'!P71,"")</f>
        <v/>
      </c>
      <c r="AC81" s="173" t="str">
        <f>IF(AND('PCA Repairs-CapItems Data Input'!$E71="I - Immediate Repair",TRIM('PCA Repairs-CapItems Data Input'!I71)&lt;&gt;""),'PCA Repairs-CapItems Data Input'!I71,"")</f>
        <v/>
      </c>
      <c r="AD81" s="74" t="str">
        <f>IF(AND('PCA Repairs-CapItems Data Input'!$E71="I - Immediate Repair",TRIM('PCA Repairs-CapItems Data Input'!J71)&lt;&gt;""),MID('PCA Repairs-CapItems Data Input'!J71,1,FIND(" - ",'PCA Repairs-CapItems Data Input'!J71,1)),"")</f>
        <v/>
      </c>
      <c r="AE81" s="168" t="str">
        <f>IF(AND('PCA Repairs-CapItems Data Input'!$E71="I - Immediate Repair",TRIM('PCA Repairs-CapItems Data Input'!K71)&lt;&gt;""),'PCA Repairs-CapItems Data Input'!K71,"")</f>
        <v/>
      </c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</row>
    <row r="82" spans="1:131" ht="15.75" thickBot="1" x14ac:dyDescent="0.3">
      <c r="A82" s="132"/>
      <c r="B82" s="73" t="str">
        <f>IF(TRIM('PCA Repairs-CapItems Data Input'!C72)="","",'PCA Repairs-CapItems Data Input'!C72)</f>
        <v/>
      </c>
      <c r="C82" s="74" t="str">
        <f>IF(TRIM('PCA Repairs-CapItems Data Input'!D72)="","",'PCA Repairs-CapItems Data Input'!D72)</f>
        <v/>
      </c>
      <c r="D82" s="74" t="str">
        <f>IF(TRIM('PCA Repairs-CapItems Data Input'!E72)="","",MID('PCA Repairs-CapItems Data Input'!E72,1,FIND(" - ",'PCA Repairs-CapItems Data Input'!E72,1)))</f>
        <v/>
      </c>
      <c r="E82" s="74" t="str">
        <f>IF(TRIM('PCA Repairs-CapItems Data Input'!F72)="","",MID('PCA Repairs-CapItems Data Input'!F72,1,FIND(" - ",'PCA Repairs-CapItems Data Input'!F72,1)))</f>
        <v/>
      </c>
      <c r="F82" s="74" t="str">
        <f>IF(AND('PCA Repairs-CapItems Data Input'!$E72="I - Immediate Repair",'PCA Repairs-CapItems Data Input'!G72&lt;&gt;""),'PCA Repairs-CapItems Data Input'!G72,"")</f>
        <v/>
      </c>
      <c r="G82" s="74" t="str">
        <f>IF(AND('PCA Repairs-CapItems Data Input'!$E72="I - Immediate Repair",'PCA Repairs-CapItems Data Input'!H72&lt;&gt;""),'PCA Repairs-CapItems Data Input'!H72,"")</f>
        <v/>
      </c>
      <c r="H82" s="75" t="str">
        <f>IF(AND('PCA Repairs-CapItems Data Input'!$E72="I - Immediate Repair",'PCA Repairs-CapItems Data Input'!L72&lt;&gt;""),'PCA Repairs-CapItems Data Input'!L72,"")</f>
        <v/>
      </c>
      <c r="I82" s="74" t="str">
        <f>IF(AND('PCA Repairs-CapItems Data Input'!$E72="C - Capital Item",TRIM('PCA Repairs-CapItems Data Input'!M72)&lt;&gt;""),'PCA Repairs-CapItems Data Input'!M72,"")</f>
        <v/>
      </c>
      <c r="J82" s="74" t="str">
        <f>IF(AND('PCA Repairs-CapItems Data Input'!$E72="C - Capital Item",TRIM('PCA Repairs-CapItems Data Input'!N72)&lt;&gt;""),'PCA Repairs-CapItems Data Input'!N72,"")</f>
        <v/>
      </c>
      <c r="K82" s="75" t="str">
        <f>IF(AND('PCA Repairs-CapItems Data Input'!$E72="C - Capital Item",TRIM('PCA Repairs-CapItems Data Input'!O72)&lt;&gt;""),'PCA Repairs-CapItems Data Input'!O72,"")</f>
        <v/>
      </c>
      <c r="L82" s="74" t="str">
        <f>IF(AND('PCA Repairs-CapItems Data Input'!$E72="C - Capital Item",TRIM('PCA Repairs-CapItems Data Input'!Q72)&lt;&gt;""),'PCA Repairs-CapItems Data Input'!Q72,"")</f>
        <v/>
      </c>
      <c r="M82" s="75" t="str">
        <f>IF(AND('PCA Repairs-CapItems Data Input'!$E72="C - Capital Item",TRIM('PCA Repairs-CapItems Data Input'!R72)&lt;&gt;""),'PCA Repairs-CapItems Data Input'!R72,"")</f>
        <v/>
      </c>
      <c r="N82" s="75" t="str">
        <f>IF(AND('PCA Repairs-CapItems Data Input'!$E72="C - Capital Item",TRIM('PCA Repairs-CapItems Data Input'!S72)&lt;&gt;""),'PCA Repairs-CapItems Data Input'!S72,"")</f>
        <v/>
      </c>
      <c r="O82" s="75" t="str">
        <f>IF(AND('PCA Repairs-CapItems Data Input'!$E72="C - Capital Item",TRIM('PCA Repairs-CapItems Data Input'!T72)&lt;&gt;""),'PCA Repairs-CapItems Data Input'!T72,"")</f>
        <v/>
      </c>
      <c r="P82" s="75" t="str">
        <f>IF(AND('PCA Repairs-CapItems Data Input'!$E72="C - Capital Item",TRIM('PCA Repairs-CapItems Data Input'!U72)&lt;&gt;""),'PCA Repairs-CapItems Data Input'!U72,"")</f>
        <v/>
      </c>
      <c r="Q82" s="75" t="str">
        <f>IF(AND('PCA Repairs-CapItems Data Input'!$E72="C - Capital Item",TRIM('PCA Repairs-CapItems Data Input'!V72)&lt;&gt;""),'PCA Repairs-CapItems Data Input'!V72,"")</f>
        <v/>
      </c>
      <c r="R82" s="75" t="str">
        <f>IF(AND('PCA Repairs-CapItems Data Input'!$E72="C - Capital Item",TRIM('PCA Repairs-CapItems Data Input'!W72)&lt;&gt;""),'PCA Repairs-CapItems Data Input'!W72,"")</f>
        <v/>
      </c>
      <c r="S82" s="75" t="str">
        <f>IF(AND('PCA Repairs-CapItems Data Input'!$E72="C - Capital Item",TRIM('PCA Repairs-CapItems Data Input'!X72)&lt;&gt;""),'PCA Repairs-CapItems Data Input'!X72,"")</f>
        <v/>
      </c>
      <c r="T82" s="75" t="str">
        <f>IF(AND('PCA Repairs-CapItems Data Input'!$E72="C - Capital Item",TRIM('PCA Repairs-CapItems Data Input'!Y72)&lt;&gt;""),'PCA Repairs-CapItems Data Input'!Y72,"")</f>
        <v/>
      </c>
      <c r="U82" s="75" t="str">
        <f>IF(AND('PCA Repairs-CapItems Data Input'!$E72="C - Capital Item",TRIM('PCA Repairs-CapItems Data Input'!Z72)&lt;&gt;""),'PCA Repairs-CapItems Data Input'!Z72,"")</f>
        <v/>
      </c>
      <c r="V82" s="75" t="str">
        <f>IF(AND('PCA Repairs-CapItems Data Input'!$E72="C - Capital Item",TRIM('PCA Repairs-CapItems Data Input'!AA72)&lt;&gt;""),'PCA Repairs-CapItems Data Input'!AA72,"")</f>
        <v/>
      </c>
      <c r="W82" s="75" t="str">
        <f>IF(AND('PCA Repairs-CapItems Data Input'!$E72="C - Capital Item",TRIM('PCA Repairs-CapItems Data Input'!AB72)&lt;&gt;""),'PCA Repairs-CapItems Data Input'!AB72,"")</f>
        <v/>
      </c>
      <c r="X82" s="75" t="str">
        <f>IF(AND('PCA Repairs-CapItems Data Input'!$E72="C - Capital Item",TRIM('PCA Repairs-CapItems Data Input'!AC72)&lt;&gt;""),'PCA Repairs-CapItems Data Input'!AC72,"")</f>
        <v/>
      </c>
      <c r="Y82" s="75" t="str">
        <f>IF(AND('PCA Repairs-CapItems Data Input'!$E72="C - Capital Item",TRIM('PCA Repairs-CapItems Data Input'!AD72)&lt;&gt;""),'PCA Repairs-CapItems Data Input'!AD72,"")</f>
        <v/>
      </c>
      <c r="Z82" s="75" t="str">
        <f>IF(AND('PCA Repairs-CapItems Data Input'!$E72="C - Capital Item",TRIM('PCA Repairs-CapItems Data Input'!AE72)&lt;&gt;""),'PCA Repairs-CapItems Data Input'!AE72,"")</f>
        <v/>
      </c>
      <c r="AA82" s="76" t="str">
        <f>IF(AND('PCA Repairs-CapItems Data Input'!$E72="C - Capital Item",TRIM('PCA Repairs-CapItems Data Input'!AF72)&lt;&gt;""),'PCA Repairs-CapItems Data Input'!AF72,"")</f>
        <v/>
      </c>
      <c r="AB82" s="74" t="str">
        <f>IF(AND('PCA Repairs-CapItems Data Input'!$E72="C - Capital Item",TRIM('PCA Repairs-CapItems Data Input'!P72)&lt;&gt;""),'PCA Repairs-CapItems Data Input'!P72,"")</f>
        <v/>
      </c>
      <c r="AC82" s="173" t="str">
        <f>IF(AND('PCA Repairs-CapItems Data Input'!$E72="I - Immediate Repair",TRIM('PCA Repairs-CapItems Data Input'!I72)&lt;&gt;""),'PCA Repairs-CapItems Data Input'!I72,"")</f>
        <v/>
      </c>
      <c r="AD82" s="74" t="str">
        <f>IF(AND('PCA Repairs-CapItems Data Input'!$E72="I - Immediate Repair",TRIM('PCA Repairs-CapItems Data Input'!J72)&lt;&gt;""),MID('PCA Repairs-CapItems Data Input'!J72,1,FIND(" - ",'PCA Repairs-CapItems Data Input'!J72,1)),"")</f>
        <v/>
      </c>
      <c r="AE82" s="168" t="str">
        <f>IF(AND('PCA Repairs-CapItems Data Input'!$E72="I - Immediate Repair",TRIM('PCA Repairs-CapItems Data Input'!K72)&lt;&gt;""),'PCA Repairs-CapItems Data Input'!K72,"")</f>
        <v/>
      </c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</row>
    <row r="83" spans="1:131" ht="15.75" thickBot="1" x14ac:dyDescent="0.3">
      <c r="A83" s="132"/>
      <c r="B83" s="73" t="str">
        <f>IF(TRIM('PCA Repairs-CapItems Data Input'!C73)="","",'PCA Repairs-CapItems Data Input'!C73)</f>
        <v/>
      </c>
      <c r="C83" s="74" t="str">
        <f>IF(TRIM('PCA Repairs-CapItems Data Input'!D73)="","",'PCA Repairs-CapItems Data Input'!D73)</f>
        <v/>
      </c>
      <c r="D83" s="74" t="str">
        <f>IF(TRIM('PCA Repairs-CapItems Data Input'!E73)="","",MID('PCA Repairs-CapItems Data Input'!E73,1,FIND(" - ",'PCA Repairs-CapItems Data Input'!E73,1)))</f>
        <v/>
      </c>
      <c r="E83" s="74" t="str">
        <f>IF(TRIM('PCA Repairs-CapItems Data Input'!F73)="","",MID('PCA Repairs-CapItems Data Input'!F73,1,FIND(" - ",'PCA Repairs-CapItems Data Input'!F73,1)))</f>
        <v/>
      </c>
      <c r="F83" s="74" t="str">
        <f>IF(AND('PCA Repairs-CapItems Data Input'!$E73="I - Immediate Repair",'PCA Repairs-CapItems Data Input'!G73&lt;&gt;""),'PCA Repairs-CapItems Data Input'!G73,"")</f>
        <v/>
      </c>
      <c r="G83" s="74" t="str">
        <f>IF(AND('PCA Repairs-CapItems Data Input'!$E73="I - Immediate Repair",'PCA Repairs-CapItems Data Input'!H73&lt;&gt;""),'PCA Repairs-CapItems Data Input'!H73,"")</f>
        <v/>
      </c>
      <c r="H83" s="75" t="str">
        <f>IF(AND('PCA Repairs-CapItems Data Input'!$E73="I - Immediate Repair",'PCA Repairs-CapItems Data Input'!L73&lt;&gt;""),'PCA Repairs-CapItems Data Input'!L73,"")</f>
        <v/>
      </c>
      <c r="I83" s="74" t="str">
        <f>IF(AND('PCA Repairs-CapItems Data Input'!$E73="C - Capital Item",TRIM('PCA Repairs-CapItems Data Input'!M73)&lt;&gt;""),'PCA Repairs-CapItems Data Input'!M73,"")</f>
        <v/>
      </c>
      <c r="J83" s="74" t="str">
        <f>IF(AND('PCA Repairs-CapItems Data Input'!$E73="C - Capital Item",TRIM('PCA Repairs-CapItems Data Input'!N73)&lt;&gt;""),'PCA Repairs-CapItems Data Input'!N73,"")</f>
        <v/>
      </c>
      <c r="K83" s="75" t="str">
        <f>IF(AND('PCA Repairs-CapItems Data Input'!$E73="C - Capital Item",TRIM('PCA Repairs-CapItems Data Input'!O73)&lt;&gt;""),'PCA Repairs-CapItems Data Input'!O73,"")</f>
        <v/>
      </c>
      <c r="L83" s="74" t="str">
        <f>IF(AND('PCA Repairs-CapItems Data Input'!$E73="C - Capital Item",TRIM('PCA Repairs-CapItems Data Input'!Q73)&lt;&gt;""),'PCA Repairs-CapItems Data Input'!Q73,"")</f>
        <v/>
      </c>
      <c r="M83" s="75" t="str">
        <f>IF(AND('PCA Repairs-CapItems Data Input'!$E73="C - Capital Item",TRIM('PCA Repairs-CapItems Data Input'!R73)&lt;&gt;""),'PCA Repairs-CapItems Data Input'!R73,"")</f>
        <v/>
      </c>
      <c r="N83" s="75" t="str">
        <f>IF(AND('PCA Repairs-CapItems Data Input'!$E73="C - Capital Item",TRIM('PCA Repairs-CapItems Data Input'!S73)&lt;&gt;""),'PCA Repairs-CapItems Data Input'!S73,"")</f>
        <v/>
      </c>
      <c r="O83" s="75" t="str">
        <f>IF(AND('PCA Repairs-CapItems Data Input'!$E73="C - Capital Item",TRIM('PCA Repairs-CapItems Data Input'!T73)&lt;&gt;""),'PCA Repairs-CapItems Data Input'!T73,"")</f>
        <v/>
      </c>
      <c r="P83" s="75" t="str">
        <f>IF(AND('PCA Repairs-CapItems Data Input'!$E73="C - Capital Item",TRIM('PCA Repairs-CapItems Data Input'!U73)&lt;&gt;""),'PCA Repairs-CapItems Data Input'!U73,"")</f>
        <v/>
      </c>
      <c r="Q83" s="75" t="str">
        <f>IF(AND('PCA Repairs-CapItems Data Input'!$E73="C - Capital Item",TRIM('PCA Repairs-CapItems Data Input'!V73)&lt;&gt;""),'PCA Repairs-CapItems Data Input'!V73,"")</f>
        <v/>
      </c>
      <c r="R83" s="75" t="str">
        <f>IF(AND('PCA Repairs-CapItems Data Input'!$E73="C - Capital Item",TRIM('PCA Repairs-CapItems Data Input'!W73)&lt;&gt;""),'PCA Repairs-CapItems Data Input'!W73,"")</f>
        <v/>
      </c>
      <c r="S83" s="75" t="str">
        <f>IF(AND('PCA Repairs-CapItems Data Input'!$E73="C - Capital Item",TRIM('PCA Repairs-CapItems Data Input'!X73)&lt;&gt;""),'PCA Repairs-CapItems Data Input'!X73,"")</f>
        <v/>
      </c>
      <c r="T83" s="75" t="str">
        <f>IF(AND('PCA Repairs-CapItems Data Input'!$E73="C - Capital Item",TRIM('PCA Repairs-CapItems Data Input'!Y73)&lt;&gt;""),'PCA Repairs-CapItems Data Input'!Y73,"")</f>
        <v/>
      </c>
      <c r="U83" s="75" t="str">
        <f>IF(AND('PCA Repairs-CapItems Data Input'!$E73="C - Capital Item",TRIM('PCA Repairs-CapItems Data Input'!Z73)&lt;&gt;""),'PCA Repairs-CapItems Data Input'!Z73,"")</f>
        <v/>
      </c>
      <c r="V83" s="75" t="str">
        <f>IF(AND('PCA Repairs-CapItems Data Input'!$E73="C - Capital Item",TRIM('PCA Repairs-CapItems Data Input'!AA73)&lt;&gt;""),'PCA Repairs-CapItems Data Input'!AA73,"")</f>
        <v/>
      </c>
      <c r="W83" s="75" t="str">
        <f>IF(AND('PCA Repairs-CapItems Data Input'!$E73="C - Capital Item",TRIM('PCA Repairs-CapItems Data Input'!AB73)&lt;&gt;""),'PCA Repairs-CapItems Data Input'!AB73,"")</f>
        <v/>
      </c>
      <c r="X83" s="75" t="str">
        <f>IF(AND('PCA Repairs-CapItems Data Input'!$E73="C - Capital Item",TRIM('PCA Repairs-CapItems Data Input'!AC73)&lt;&gt;""),'PCA Repairs-CapItems Data Input'!AC73,"")</f>
        <v/>
      </c>
      <c r="Y83" s="75" t="str">
        <f>IF(AND('PCA Repairs-CapItems Data Input'!$E73="C - Capital Item",TRIM('PCA Repairs-CapItems Data Input'!AD73)&lt;&gt;""),'PCA Repairs-CapItems Data Input'!AD73,"")</f>
        <v/>
      </c>
      <c r="Z83" s="75" t="str">
        <f>IF(AND('PCA Repairs-CapItems Data Input'!$E73="C - Capital Item",TRIM('PCA Repairs-CapItems Data Input'!AE73)&lt;&gt;""),'PCA Repairs-CapItems Data Input'!AE73,"")</f>
        <v/>
      </c>
      <c r="AA83" s="76" t="str">
        <f>IF(AND('PCA Repairs-CapItems Data Input'!$E73="C - Capital Item",TRIM('PCA Repairs-CapItems Data Input'!AF73)&lt;&gt;""),'PCA Repairs-CapItems Data Input'!AF73,"")</f>
        <v/>
      </c>
      <c r="AB83" s="74" t="str">
        <f>IF(AND('PCA Repairs-CapItems Data Input'!$E73="C - Capital Item",TRIM('PCA Repairs-CapItems Data Input'!P73)&lt;&gt;""),'PCA Repairs-CapItems Data Input'!P73,"")</f>
        <v/>
      </c>
      <c r="AC83" s="173" t="str">
        <f>IF(AND('PCA Repairs-CapItems Data Input'!$E73="I - Immediate Repair",TRIM('PCA Repairs-CapItems Data Input'!I73)&lt;&gt;""),'PCA Repairs-CapItems Data Input'!I73,"")</f>
        <v/>
      </c>
      <c r="AD83" s="74" t="str">
        <f>IF(AND('PCA Repairs-CapItems Data Input'!$E73="I - Immediate Repair",TRIM('PCA Repairs-CapItems Data Input'!J73)&lt;&gt;""),MID('PCA Repairs-CapItems Data Input'!J73,1,FIND(" - ",'PCA Repairs-CapItems Data Input'!J73,1)),"")</f>
        <v/>
      </c>
      <c r="AE83" s="168" t="str">
        <f>IF(AND('PCA Repairs-CapItems Data Input'!$E73="I - Immediate Repair",TRIM('PCA Repairs-CapItems Data Input'!K73)&lt;&gt;""),'PCA Repairs-CapItems Data Input'!K73,"")</f>
        <v/>
      </c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</row>
    <row r="84" spans="1:131" ht="15.75" thickBot="1" x14ac:dyDescent="0.3">
      <c r="A84" s="132"/>
      <c r="B84" s="73" t="str">
        <f>IF(TRIM('PCA Repairs-CapItems Data Input'!C74)="","",'PCA Repairs-CapItems Data Input'!C74)</f>
        <v/>
      </c>
      <c r="C84" s="74" t="str">
        <f>IF(TRIM('PCA Repairs-CapItems Data Input'!D74)="","",'PCA Repairs-CapItems Data Input'!D74)</f>
        <v/>
      </c>
      <c r="D84" s="74" t="str">
        <f>IF(TRIM('PCA Repairs-CapItems Data Input'!E74)="","",MID('PCA Repairs-CapItems Data Input'!E74,1,FIND(" - ",'PCA Repairs-CapItems Data Input'!E74,1)))</f>
        <v/>
      </c>
      <c r="E84" s="74" t="str">
        <f>IF(TRIM('PCA Repairs-CapItems Data Input'!F74)="","",MID('PCA Repairs-CapItems Data Input'!F74,1,FIND(" - ",'PCA Repairs-CapItems Data Input'!F74,1)))</f>
        <v/>
      </c>
      <c r="F84" s="74" t="str">
        <f>IF(AND('PCA Repairs-CapItems Data Input'!$E74="I - Immediate Repair",'PCA Repairs-CapItems Data Input'!G74&lt;&gt;""),'PCA Repairs-CapItems Data Input'!G74,"")</f>
        <v/>
      </c>
      <c r="G84" s="74" t="str">
        <f>IF(AND('PCA Repairs-CapItems Data Input'!$E74="I - Immediate Repair",'PCA Repairs-CapItems Data Input'!H74&lt;&gt;""),'PCA Repairs-CapItems Data Input'!H74,"")</f>
        <v/>
      </c>
      <c r="H84" s="75" t="str">
        <f>IF(AND('PCA Repairs-CapItems Data Input'!$E74="I - Immediate Repair",'PCA Repairs-CapItems Data Input'!L74&lt;&gt;""),'PCA Repairs-CapItems Data Input'!L74,"")</f>
        <v/>
      </c>
      <c r="I84" s="74" t="str">
        <f>IF(AND('PCA Repairs-CapItems Data Input'!$E74="C - Capital Item",TRIM('PCA Repairs-CapItems Data Input'!M74)&lt;&gt;""),'PCA Repairs-CapItems Data Input'!M74,"")</f>
        <v/>
      </c>
      <c r="J84" s="74" t="str">
        <f>IF(AND('PCA Repairs-CapItems Data Input'!$E74="C - Capital Item",TRIM('PCA Repairs-CapItems Data Input'!N74)&lt;&gt;""),'PCA Repairs-CapItems Data Input'!N74,"")</f>
        <v/>
      </c>
      <c r="K84" s="75" t="str">
        <f>IF(AND('PCA Repairs-CapItems Data Input'!$E74="C - Capital Item",TRIM('PCA Repairs-CapItems Data Input'!O74)&lt;&gt;""),'PCA Repairs-CapItems Data Input'!O74,"")</f>
        <v/>
      </c>
      <c r="L84" s="74" t="str">
        <f>IF(AND('PCA Repairs-CapItems Data Input'!$E74="C - Capital Item",TRIM('PCA Repairs-CapItems Data Input'!Q74)&lt;&gt;""),'PCA Repairs-CapItems Data Input'!Q74,"")</f>
        <v/>
      </c>
      <c r="M84" s="75" t="str">
        <f>IF(AND('PCA Repairs-CapItems Data Input'!$E74="C - Capital Item",TRIM('PCA Repairs-CapItems Data Input'!R74)&lt;&gt;""),'PCA Repairs-CapItems Data Input'!R74,"")</f>
        <v/>
      </c>
      <c r="N84" s="75" t="str">
        <f>IF(AND('PCA Repairs-CapItems Data Input'!$E74="C - Capital Item",TRIM('PCA Repairs-CapItems Data Input'!S74)&lt;&gt;""),'PCA Repairs-CapItems Data Input'!S74,"")</f>
        <v/>
      </c>
      <c r="O84" s="75" t="str">
        <f>IF(AND('PCA Repairs-CapItems Data Input'!$E74="C - Capital Item",TRIM('PCA Repairs-CapItems Data Input'!T74)&lt;&gt;""),'PCA Repairs-CapItems Data Input'!T74,"")</f>
        <v/>
      </c>
      <c r="P84" s="75" t="str">
        <f>IF(AND('PCA Repairs-CapItems Data Input'!$E74="C - Capital Item",TRIM('PCA Repairs-CapItems Data Input'!U74)&lt;&gt;""),'PCA Repairs-CapItems Data Input'!U74,"")</f>
        <v/>
      </c>
      <c r="Q84" s="75" t="str">
        <f>IF(AND('PCA Repairs-CapItems Data Input'!$E74="C - Capital Item",TRIM('PCA Repairs-CapItems Data Input'!V74)&lt;&gt;""),'PCA Repairs-CapItems Data Input'!V74,"")</f>
        <v/>
      </c>
      <c r="R84" s="75" t="str">
        <f>IF(AND('PCA Repairs-CapItems Data Input'!$E74="C - Capital Item",TRIM('PCA Repairs-CapItems Data Input'!W74)&lt;&gt;""),'PCA Repairs-CapItems Data Input'!W74,"")</f>
        <v/>
      </c>
      <c r="S84" s="75" t="str">
        <f>IF(AND('PCA Repairs-CapItems Data Input'!$E74="C - Capital Item",TRIM('PCA Repairs-CapItems Data Input'!X74)&lt;&gt;""),'PCA Repairs-CapItems Data Input'!X74,"")</f>
        <v/>
      </c>
      <c r="T84" s="75" t="str">
        <f>IF(AND('PCA Repairs-CapItems Data Input'!$E74="C - Capital Item",TRIM('PCA Repairs-CapItems Data Input'!Y74)&lt;&gt;""),'PCA Repairs-CapItems Data Input'!Y74,"")</f>
        <v/>
      </c>
      <c r="U84" s="75" t="str">
        <f>IF(AND('PCA Repairs-CapItems Data Input'!$E74="C - Capital Item",TRIM('PCA Repairs-CapItems Data Input'!Z74)&lt;&gt;""),'PCA Repairs-CapItems Data Input'!Z74,"")</f>
        <v/>
      </c>
      <c r="V84" s="75" t="str">
        <f>IF(AND('PCA Repairs-CapItems Data Input'!$E74="C - Capital Item",TRIM('PCA Repairs-CapItems Data Input'!AA74)&lt;&gt;""),'PCA Repairs-CapItems Data Input'!AA74,"")</f>
        <v/>
      </c>
      <c r="W84" s="75" t="str">
        <f>IF(AND('PCA Repairs-CapItems Data Input'!$E74="C - Capital Item",TRIM('PCA Repairs-CapItems Data Input'!AB74)&lt;&gt;""),'PCA Repairs-CapItems Data Input'!AB74,"")</f>
        <v/>
      </c>
      <c r="X84" s="75" t="str">
        <f>IF(AND('PCA Repairs-CapItems Data Input'!$E74="C - Capital Item",TRIM('PCA Repairs-CapItems Data Input'!AC74)&lt;&gt;""),'PCA Repairs-CapItems Data Input'!AC74,"")</f>
        <v/>
      </c>
      <c r="Y84" s="75" t="str">
        <f>IF(AND('PCA Repairs-CapItems Data Input'!$E74="C - Capital Item",TRIM('PCA Repairs-CapItems Data Input'!AD74)&lt;&gt;""),'PCA Repairs-CapItems Data Input'!AD74,"")</f>
        <v/>
      </c>
      <c r="Z84" s="75" t="str">
        <f>IF(AND('PCA Repairs-CapItems Data Input'!$E74="C - Capital Item",TRIM('PCA Repairs-CapItems Data Input'!AE74)&lt;&gt;""),'PCA Repairs-CapItems Data Input'!AE74,"")</f>
        <v/>
      </c>
      <c r="AA84" s="76" t="str">
        <f>IF(AND('PCA Repairs-CapItems Data Input'!$E74="C - Capital Item",TRIM('PCA Repairs-CapItems Data Input'!AF74)&lt;&gt;""),'PCA Repairs-CapItems Data Input'!AF74,"")</f>
        <v/>
      </c>
      <c r="AB84" s="74" t="str">
        <f>IF(AND('PCA Repairs-CapItems Data Input'!$E74="C - Capital Item",TRIM('PCA Repairs-CapItems Data Input'!P74)&lt;&gt;""),'PCA Repairs-CapItems Data Input'!P74,"")</f>
        <v/>
      </c>
      <c r="AC84" s="173" t="str">
        <f>IF(AND('PCA Repairs-CapItems Data Input'!$E74="I - Immediate Repair",TRIM('PCA Repairs-CapItems Data Input'!I74)&lt;&gt;""),'PCA Repairs-CapItems Data Input'!I74,"")</f>
        <v/>
      </c>
      <c r="AD84" s="74" t="str">
        <f>IF(AND('PCA Repairs-CapItems Data Input'!$E74="I - Immediate Repair",TRIM('PCA Repairs-CapItems Data Input'!J74)&lt;&gt;""),MID('PCA Repairs-CapItems Data Input'!J74,1,FIND(" - ",'PCA Repairs-CapItems Data Input'!J74,1)),"")</f>
        <v/>
      </c>
      <c r="AE84" s="168" t="str">
        <f>IF(AND('PCA Repairs-CapItems Data Input'!$E74="I - Immediate Repair",TRIM('PCA Repairs-CapItems Data Input'!K74)&lt;&gt;""),'PCA Repairs-CapItems Data Input'!K74,"")</f>
        <v/>
      </c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</row>
    <row r="85" spans="1:131" ht="15.75" thickBot="1" x14ac:dyDescent="0.3">
      <c r="A85" s="132"/>
      <c r="B85" s="73" t="str">
        <f>IF(TRIM('PCA Repairs-CapItems Data Input'!C75)="","",'PCA Repairs-CapItems Data Input'!C75)</f>
        <v/>
      </c>
      <c r="C85" s="74" t="str">
        <f>IF(TRIM('PCA Repairs-CapItems Data Input'!D75)="","",'PCA Repairs-CapItems Data Input'!D75)</f>
        <v/>
      </c>
      <c r="D85" s="74" t="str">
        <f>IF(TRIM('PCA Repairs-CapItems Data Input'!E75)="","",MID('PCA Repairs-CapItems Data Input'!E75,1,FIND(" - ",'PCA Repairs-CapItems Data Input'!E75,1)))</f>
        <v/>
      </c>
      <c r="E85" s="74" t="str">
        <f>IF(TRIM('PCA Repairs-CapItems Data Input'!F75)="","",MID('PCA Repairs-CapItems Data Input'!F75,1,FIND(" - ",'PCA Repairs-CapItems Data Input'!F75,1)))</f>
        <v/>
      </c>
      <c r="F85" s="74" t="str">
        <f>IF(AND('PCA Repairs-CapItems Data Input'!$E75="I - Immediate Repair",'PCA Repairs-CapItems Data Input'!G75&lt;&gt;""),'PCA Repairs-CapItems Data Input'!G75,"")</f>
        <v/>
      </c>
      <c r="G85" s="74" t="str">
        <f>IF(AND('PCA Repairs-CapItems Data Input'!$E75="I - Immediate Repair",'PCA Repairs-CapItems Data Input'!H75&lt;&gt;""),'PCA Repairs-CapItems Data Input'!H75,"")</f>
        <v/>
      </c>
      <c r="H85" s="75" t="str">
        <f>IF(AND('PCA Repairs-CapItems Data Input'!$E75="I - Immediate Repair",'PCA Repairs-CapItems Data Input'!L75&lt;&gt;""),'PCA Repairs-CapItems Data Input'!L75,"")</f>
        <v/>
      </c>
      <c r="I85" s="74" t="str">
        <f>IF(AND('PCA Repairs-CapItems Data Input'!$E75="C - Capital Item",TRIM('PCA Repairs-CapItems Data Input'!M75)&lt;&gt;""),'PCA Repairs-CapItems Data Input'!M75,"")</f>
        <v/>
      </c>
      <c r="J85" s="74" t="str">
        <f>IF(AND('PCA Repairs-CapItems Data Input'!$E75="C - Capital Item",TRIM('PCA Repairs-CapItems Data Input'!N75)&lt;&gt;""),'PCA Repairs-CapItems Data Input'!N75,"")</f>
        <v/>
      </c>
      <c r="K85" s="75" t="str">
        <f>IF(AND('PCA Repairs-CapItems Data Input'!$E75="C - Capital Item",TRIM('PCA Repairs-CapItems Data Input'!O75)&lt;&gt;""),'PCA Repairs-CapItems Data Input'!O75,"")</f>
        <v/>
      </c>
      <c r="L85" s="74" t="str">
        <f>IF(AND('PCA Repairs-CapItems Data Input'!$E75="C - Capital Item",TRIM('PCA Repairs-CapItems Data Input'!Q75)&lt;&gt;""),'PCA Repairs-CapItems Data Input'!Q75,"")</f>
        <v/>
      </c>
      <c r="M85" s="75" t="str">
        <f>IF(AND('PCA Repairs-CapItems Data Input'!$E75="C - Capital Item",TRIM('PCA Repairs-CapItems Data Input'!R75)&lt;&gt;""),'PCA Repairs-CapItems Data Input'!R75,"")</f>
        <v/>
      </c>
      <c r="N85" s="75" t="str">
        <f>IF(AND('PCA Repairs-CapItems Data Input'!$E75="C - Capital Item",TRIM('PCA Repairs-CapItems Data Input'!S75)&lt;&gt;""),'PCA Repairs-CapItems Data Input'!S75,"")</f>
        <v/>
      </c>
      <c r="O85" s="75" t="str">
        <f>IF(AND('PCA Repairs-CapItems Data Input'!$E75="C - Capital Item",TRIM('PCA Repairs-CapItems Data Input'!T75)&lt;&gt;""),'PCA Repairs-CapItems Data Input'!T75,"")</f>
        <v/>
      </c>
      <c r="P85" s="75" t="str">
        <f>IF(AND('PCA Repairs-CapItems Data Input'!$E75="C - Capital Item",TRIM('PCA Repairs-CapItems Data Input'!U75)&lt;&gt;""),'PCA Repairs-CapItems Data Input'!U75,"")</f>
        <v/>
      </c>
      <c r="Q85" s="75" t="str">
        <f>IF(AND('PCA Repairs-CapItems Data Input'!$E75="C - Capital Item",TRIM('PCA Repairs-CapItems Data Input'!V75)&lt;&gt;""),'PCA Repairs-CapItems Data Input'!V75,"")</f>
        <v/>
      </c>
      <c r="R85" s="75" t="str">
        <f>IF(AND('PCA Repairs-CapItems Data Input'!$E75="C - Capital Item",TRIM('PCA Repairs-CapItems Data Input'!W75)&lt;&gt;""),'PCA Repairs-CapItems Data Input'!W75,"")</f>
        <v/>
      </c>
      <c r="S85" s="75" t="str">
        <f>IF(AND('PCA Repairs-CapItems Data Input'!$E75="C - Capital Item",TRIM('PCA Repairs-CapItems Data Input'!X75)&lt;&gt;""),'PCA Repairs-CapItems Data Input'!X75,"")</f>
        <v/>
      </c>
      <c r="T85" s="75" t="str">
        <f>IF(AND('PCA Repairs-CapItems Data Input'!$E75="C - Capital Item",TRIM('PCA Repairs-CapItems Data Input'!Y75)&lt;&gt;""),'PCA Repairs-CapItems Data Input'!Y75,"")</f>
        <v/>
      </c>
      <c r="U85" s="75" t="str">
        <f>IF(AND('PCA Repairs-CapItems Data Input'!$E75="C - Capital Item",TRIM('PCA Repairs-CapItems Data Input'!Z75)&lt;&gt;""),'PCA Repairs-CapItems Data Input'!Z75,"")</f>
        <v/>
      </c>
      <c r="V85" s="75" t="str">
        <f>IF(AND('PCA Repairs-CapItems Data Input'!$E75="C - Capital Item",TRIM('PCA Repairs-CapItems Data Input'!AA75)&lt;&gt;""),'PCA Repairs-CapItems Data Input'!AA75,"")</f>
        <v/>
      </c>
      <c r="W85" s="75" t="str">
        <f>IF(AND('PCA Repairs-CapItems Data Input'!$E75="C - Capital Item",TRIM('PCA Repairs-CapItems Data Input'!AB75)&lt;&gt;""),'PCA Repairs-CapItems Data Input'!AB75,"")</f>
        <v/>
      </c>
      <c r="X85" s="75" t="str">
        <f>IF(AND('PCA Repairs-CapItems Data Input'!$E75="C - Capital Item",TRIM('PCA Repairs-CapItems Data Input'!AC75)&lt;&gt;""),'PCA Repairs-CapItems Data Input'!AC75,"")</f>
        <v/>
      </c>
      <c r="Y85" s="75" t="str">
        <f>IF(AND('PCA Repairs-CapItems Data Input'!$E75="C - Capital Item",TRIM('PCA Repairs-CapItems Data Input'!AD75)&lt;&gt;""),'PCA Repairs-CapItems Data Input'!AD75,"")</f>
        <v/>
      </c>
      <c r="Z85" s="75" t="str">
        <f>IF(AND('PCA Repairs-CapItems Data Input'!$E75="C - Capital Item",TRIM('PCA Repairs-CapItems Data Input'!AE75)&lt;&gt;""),'PCA Repairs-CapItems Data Input'!AE75,"")</f>
        <v/>
      </c>
      <c r="AA85" s="76" t="str">
        <f>IF(AND('PCA Repairs-CapItems Data Input'!$E75="C - Capital Item",TRIM('PCA Repairs-CapItems Data Input'!AF75)&lt;&gt;""),'PCA Repairs-CapItems Data Input'!AF75,"")</f>
        <v/>
      </c>
      <c r="AB85" s="74" t="str">
        <f>IF(AND('PCA Repairs-CapItems Data Input'!$E75="C - Capital Item",TRIM('PCA Repairs-CapItems Data Input'!P75)&lt;&gt;""),'PCA Repairs-CapItems Data Input'!P75,"")</f>
        <v/>
      </c>
      <c r="AC85" s="173" t="str">
        <f>IF(AND('PCA Repairs-CapItems Data Input'!$E75="I - Immediate Repair",TRIM('PCA Repairs-CapItems Data Input'!I75)&lt;&gt;""),'PCA Repairs-CapItems Data Input'!I75,"")</f>
        <v/>
      </c>
      <c r="AD85" s="74" t="str">
        <f>IF(AND('PCA Repairs-CapItems Data Input'!$E75="I - Immediate Repair",TRIM('PCA Repairs-CapItems Data Input'!J75)&lt;&gt;""),MID('PCA Repairs-CapItems Data Input'!J75,1,FIND(" - ",'PCA Repairs-CapItems Data Input'!J75,1)),"")</f>
        <v/>
      </c>
      <c r="AE85" s="168" t="str">
        <f>IF(AND('PCA Repairs-CapItems Data Input'!$E75="I - Immediate Repair",TRIM('PCA Repairs-CapItems Data Input'!K75)&lt;&gt;""),'PCA Repairs-CapItems Data Input'!K75,"")</f>
        <v/>
      </c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</row>
    <row r="86" spans="1:131" ht="15.75" thickBot="1" x14ac:dyDescent="0.3">
      <c r="A86" s="132"/>
      <c r="B86" s="73" t="str">
        <f>IF(TRIM('PCA Repairs-CapItems Data Input'!C76)="","",'PCA Repairs-CapItems Data Input'!C76)</f>
        <v/>
      </c>
      <c r="C86" s="74" t="str">
        <f>IF(TRIM('PCA Repairs-CapItems Data Input'!D76)="","",'PCA Repairs-CapItems Data Input'!D76)</f>
        <v/>
      </c>
      <c r="D86" s="74" t="str">
        <f>IF(TRIM('PCA Repairs-CapItems Data Input'!E76)="","",MID('PCA Repairs-CapItems Data Input'!E76,1,FIND(" - ",'PCA Repairs-CapItems Data Input'!E76,1)))</f>
        <v/>
      </c>
      <c r="E86" s="74" t="str">
        <f>IF(TRIM('PCA Repairs-CapItems Data Input'!F76)="","",MID('PCA Repairs-CapItems Data Input'!F76,1,FIND(" - ",'PCA Repairs-CapItems Data Input'!F76,1)))</f>
        <v/>
      </c>
      <c r="F86" s="74" t="str">
        <f>IF(AND('PCA Repairs-CapItems Data Input'!$E76="I - Immediate Repair",'PCA Repairs-CapItems Data Input'!G76&lt;&gt;""),'PCA Repairs-CapItems Data Input'!G76,"")</f>
        <v/>
      </c>
      <c r="G86" s="74" t="str">
        <f>IF(AND('PCA Repairs-CapItems Data Input'!$E76="I - Immediate Repair",'PCA Repairs-CapItems Data Input'!H76&lt;&gt;""),'PCA Repairs-CapItems Data Input'!H76,"")</f>
        <v/>
      </c>
      <c r="H86" s="75" t="str">
        <f>IF(AND('PCA Repairs-CapItems Data Input'!$E76="I - Immediate Repair",'PCA Repairs-CapItems Data Input'!L76&lt;&gt;""),'PCA Repairs-CapItems Data Input'!L76,"")</f>
        <v/>
      </c>
      <c r="I86" s="74" t="str">
        <f>IF(AND('PCA Repairs-CapItems Data Input'!$E76="C - Capital Item",TRIM('PCA Repairs-CapItems Data Input'!M76)&lt;&gt;""),'PCA Repairs-CapItems Data Input'!M76,"")</f>
        <v/>
      </c>
      <c r="J86" s="74" t="str">
        <f>IF(AND('PCA Repairs-CapItems Data Input'!$E76="C - Capital Item",TRIM('PCA Repairs-CapItems Data Input'!N76)&lt;&gt;""),'PCA Repairs-CapItems Data Input'!N76,"")</f>
        <v/>
      </c>
      <c r="K86" s="75" t="str">
        <f>IF(AND('PCA Repairs-CapItems Data Input'!$E76="C - Capital Item",TRIM('PCA Repairs-CapItems Data Input'!O76)&lt;&gt;""),'PCA Repairs-CapItems Data Input'!O76,"")</f>
        <v/>
      </c>
      <c r="L86" s="74" t="str">
        <f>IF(AND('PCA Repairs-CapItems Data Input'!$E76="C - Capital Item",TRIM('PCA Repairs-CapItems Data Input'!Q76)&lt;&gt;""),'PCA Repairs-CapItems Data Input'!Q76,"")</f>
        <v/>
      </c>
      <c r="M86" s="75" t="str">
        <f>IF(AND('PCA Repairs-CapItems Data Input'!$E76="C - Capital Item",TRIM('PCA Repairs-CapItems Data Input'!R76)&lt;&gt;""),'PCA Repairs-CapItems Data Input'!R76,"")</f>
        <v/>
      </c>
      <c r="N86" s="75" t="str">
        <f>IF(AND('PCA Repairs-CapItems Data Input'!$E76="C - Capital Item",TRIM('PCA Repairs-CapItems Data Input'!S76)&lt;&gt;""),'PCA Repairs-CapItems Data Input'!S76,"")</f>
        <v/>
      </c>
      <c r="O86" s="75" t="str">
        <f>IF(AND('PCA Repairs-CapItems Data Input'!$E76="C - Capital Item",TRIM('PCA Repairs-CapItems Data Input'!T76)&lt;&gt;""),'PCA Repairs-CapItems Data Input'!T76,"")</f>
        <v/>
      </c>
      <c r="P86" s="75" t="str">
        <f>IF(AND('PCA Repairs-CapItems Data Input'!$E76="C - Capital Item",TRIM('PCA Repairs-CapItems Data Input'!U76)&lt;&gt;""),'PCA Repairs-CapItems Data Input'!U76,"")</f>
        <v/>
      </c>
      <c r="Q86" s="75" t="str">
        <f>IF(AND('PCA Repairs-CapItems Data Input'!$E76="C - Capital Item",TRIM('PCA Repairs-CapItems Data Input'!V76)&lt;&gt;""),'PCA Repairs-CapItems Data Input'!V76,"")</f>
        <v/>
      </c>
      <c r="R86" s="75" t="str">
        <f>IF(AND('PCA Repairs-CapItems Data Input'!$E76="C - Capital Item",TRIM('PCA Repairs-CapItems Data Input'!W76)&lt;&gt;""),'PCA Repairs-CapItems Data Input'!W76,"")</f>
        <v/>
      </c>
      <c r="S86" s="75" t="str">
        <f>IF(AND('PCA Repairs-CapItems Data Input'!$E76="C - Capital Item",TRIM('PCA Repairs-CapItems Data Input'!X76)&lt;&gt;""),'PCA Repairs-CapItems Data Input'!X76,"")</f>
        <v/>
      </c>
      <c r="T86" s="75" t="str">
        <f>IF(AND('PCA Repairs-CapItems Data Input'!$E76="C - Capital Item",TRIM('PCA Repairs-CapItems Data Input'!Y76)&lt;&gt;""),'PCA Repairs-CapItems Data Input'!Y76,"")</f>
        <v/>
      </c>
      <c r="U86" s="75" t="str">
        <f>IF(AND('PCA Repairs-CapItems Data Input'!$E76="C - Capital Item",TRIM('PCA Repairs-CapItems Data Input'!Z76)&lt;&gt;""),'PCA Repairs-CapItems Data Input'!Z76,"")</f>
        <v/>
      </c>
      <c r="V86" s="75" t="str">
        <f>IF(AND('PCA Repairs-CapItems Data Input'!$E76="C - Capital Item",TRIM('PCA Repairs-CapItems Data Input'!AA76)&lt;&gt;""),'PCA Repairs-CapItems Data Input'!AA76,"")</f>
        <v/>
      </c>
      <c r="W86" s="75" t="str">
        <f>IF(AND('PCA Repairs-CapItems Data Input'!$E76="C - Capital Item",TRIM('PCA Repairs-CapItems Data Input'!AB76)&lt;&gt;""),'PCA Repairs-CapItems Data Input'!AB76,"")</f>
        <v/>
      </c>
      <c r="X86" s="75" t="str">
        <f>IF(AND('PCA Repairs-CapItems Data Input'!$E76="C - Capital Item",TRIM('PCA Repairs-CapItems Data Input'!AC76)&lt;&gt;""),'PCA Repairs-CapItems Data Input'!AC76,"")</f>
        <v/>
      </c>
      <c r="Y86" s="75" t="str">
        <f>IF(AND('PCA Repairs-CapItems Data Input'!$E76="C - Capital Item",TRIM('PCA Repairs-CapItems Data Input'!AD76)&lt;&gt;""),'PCA Repairs-CapItems Data Input'!AD76,"")</f>
        <v/>
      </c>
      <c r="Z86" s="75" t="str">
        <f>IF(AND('PCA Repairs-CapItems Data Input'!$E76="C - Capital Item",TRIM('PCA Repairs-CapItems Data Input'!AE76)&lt;&gt;""),'PCA Repairs-CapItems Data Input'!AE76,"")</f>
        <v/>
      </c>
      <c r="AA86" s="76" t="str">
        <f>IF(AND('PCA Repairs-CapItems Data Input'!$E76="C - Capital Item",TRIM('PCA Repairs-CapItems Data Input'!AF76)&lt;&gt;""),'PCA Repairs-CapItems Data Input'!AF76,"")</f>
        <v/>
      </c>
      <c r="AB86" s="74" t="str">
        <f>IF(AND('PCA Repairs-CapItems Data Input'!$E76="C - Capital Item",TRIM('PCA Repairs-CapItems Data Input'!P76)&lt;&gt;""),'PCA Repairs-CapItems Data Input'!P76,"")</f>
        <v/>
      </c>
      <c r="AC86" s="173" t="str">
        <f>IF(AND('PCA Repairs-CapItems Data Input'!$E76="I - Immediate Repair",TRIM('PCA Repairs-CapItems Data Input'!I76)&lt;&gt;""),'PCA Repairs-CapItems Data Input'!I76,"")</f>
        <v/>
      </c>
      <c r="AD86" s="74" t="str">
        <f>IF(AND('PCA Repairs-CapItems Data Input'!$E76="I - Immediate Repair",TRIM('PCA Repairs-CapItems Data Input'!J76)&lt;&gt;""),MID('PCA Repairs-CapItems Data Input'!J76,1,FIND(" - ",'PCA Repairs-CapItems Data Input'!J76,1)),"")</f>
        <v/>
      </c>
      <c r="AE86" s="168" t="str">
        <f>IF(AND('PCA Repairs-CapItems Data Input'!$E76="I - Immediate Repair",TRIM('PCA Repairs-CapItems Data Input'!K76)&lt;&gt;""),'PCA Repairs-CapItems Data Input'!K76,"")</f>
        <v/>
      </c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</row>
    <row r="87" spans="1:131" ht="15.75" thickBot="1" x14ac:dyDescent="0.3">
      <c r="A87" s="132"/>
      <c r="B87" s="73" t="str">
        <f>IF(TRIM('PCA Repairs-CapItems Data Input'!C77)="","",'PCA Repairs-CapItems Data Input'!C77)</f>
        <v/>
      </c>
      <c r="C87" s="74" t="str">
        <f>IF(TRIM('PCA Repairs-CapItems Data Input'!D77)="","",'PCA Repairs-CapItems Data Input'!D77)</f>
        <v/>
      </c>
      <c r="D87" s="74" t="str">
        <f>IF(TRIM('PCA Repairs-CapItems Data Input'!E77)="","",MID('PCA Repairs-CapItems Data Input'!E77,1,FIND(" - ",'PCA Repairs-CapItems Data Input'!E77,1)))</f>
        <v/>
      </c>
      <c r="E87" s="74" t="str">
        <f>IF(TRIM('PCA Repairs-CapItems Data Input'!F77)="","",MID('PCA Repairs-CapItems Data Input'!F77,1,FIND(" - ",'PCA Repairs-CapItems Data Input'!F77,1)))</f>
        <v/>
      </c>
      <c r="F87" s="74" t="str">
        <f>IF(AND('PCA Repairs-CapItems Data Input'!$E77="I - Immediate Repair",'PCA Repairs-CapItems Data Input'!G77&lt;&gt;""),'PCA Repairs-CapItems Data Input'!G77,"")</f>
        <v/>
      </c>
      <c r="G87" s="74" t="str">
        <f>IF(AND('PCA Repairs-CapItems Data Input'!$E77="I - Immediate Repair",'PCA Repairs-CapItems Data Input'!H77&lt;&gt;""),'PCA Repairs-CapItems Data Input'!H77,"")</f>
        <v/>
      </c>
      <c r="H87" s="75" t="str">
        <f>IF(AND('PCA Repairs-CapItems Data Input'!$E77="I - Immediate Repair",'PCA Repairs-CapItems Data Input'!L77&lt;&gt;""),'PCA Repairs-CapItems Data Input'!L77,"")</f>
        <v/>
      </c>
      <c r="I87" s="74" t="str">
        <f>IF(AND('PCA Repairs-CapItems Data Input'!$E77="C - Capital Item",TRIM('PCA Repairs-CapItems Data Input'!M77)&lt;&gt;""),'PCA Repairs-CapItems Data Input'!M77,"")</f>
        <v/>
      </c>
      <c r="J87" s="74" t="str">
        <f>IF(AND('PCA Repairs-CapItems Data Input'!$E77="C - Capital Item",TRIM('PCA Repairs-CapItems Data Input'!N77)&lt;&gt;""),'PCA Repairs-CapItems Data Input'!N77,"")</f>
        <v/>
      </c>
      <c r="K87" s="75" t="str">
        <f>IF(AND('PCA Repairs-CapItems Data Input'!$E77="C - Capital Item",TRIM('PCA Repairs-CapItems Data Input'!O77)&lt;&gt;""),'PCA Repairs-CapItems Data Input'!O77,"")</f>
        <v/>
      </c>
      <c r="L87" s="74" t="str">
        <f>IF(AND('PCA Repairs-CapItems Data Input'!$E77="C - Capital Item",TRIM('PCA Repairs-CapItems Data Input'!Q77)&lt;&gt;""),'PCA Repairs-CapItems Data Input'!Q77,"")</f>
        <v/>
      </c>
      <c r="M87" s="75" t="str">
        <f>IF(AND('PCA Repairs-CapItems Data Input'!$E77="C - Capital Item",TRIM('PCA Repairs-CapItems Data Input'!R77)&lt;&gt;""),'PCA Repairs-CapItems Data Input'!R77,"")</f>
        <v/>
      </c>
      <c r="N87" s="75" t="str">
        <f>IF(AND('PCA Repairs-CapItems Data Input'!$E77="C - Capital Item",TRIM('PCA Repairs-CapItems Data Input'!S77)&lt;&gt;""),'PCA Repairs-CapItems Data Input'!S77,"")</f>
        <v/>
      </c>
      <c r="O87" s="75" t="str">
        <f>IF(AND('PCA Repairs-CapItems Data Input'!$E77="C - Capital Item",TRIM('PCA Repairs-CapItems Data Input'!T77)&lt;&gt;""),'PCA Repairs-CapItems Data Input'!T77,"")</f>
        <v/>
      </c>
      <c r="P87" s="75" t="str">
        <f>IF(AND('PCA Repairs-CapItems Data Input'!$E77="C - Capital Item",TRIM('PCA Repairs-CapItems Data Input'!U77)&lt;&gt;""),'PCA Repairs-CapItems Data Input'!U77,"")</f>
        <v/>
      </c>
      <c r="Q87" s="75" t="str">
        <f>IF(AND('PCA Repairs-CapItems Data Input'!$E77="C - Capital Item",TRIM('PCA Repairs-CapItems Data Input'!V77)&lt;&gt;""),'PCA Repairs-CapItems Data Input'!V77,"")</f>
        <v/>
      </c>
      <c r="R87" s="75" t="str">
        <f>IF(AND('PCA Repairs-CapItems Data Input'!$E77="C - Capital Item",TRIM('PCA Repairs-CapItems Data Input'!W77)&lt;&gt;""),'PCA Repairs-CapItems Data Input'!W77,"")</f>
        <v/>
      </c>
      <c r="S87" s="75" t="str">
        <f>IF(AND('PCA Repairs-CapItems Data Input'!$E77="C - Capital Item",TRIM('PCA Repairs-CapItems Data Input'!X77)&lt;&gt;""),'PCA Repairs-CapItems Data Input'!X77,"")</f>
        <v/>
      </c>
      <c r="T87" s="75" t="str">
        <f>IF(AND('PCA Repairs-CapItems Data Input'!$E77="C - Capital Item",TRIM('PCA Repairs-CapItems Data Input'!Y77)&lt;&gt;""),'PCA Repairs-CapItems Data Input'!Y77,"")</f>
        <v/>
      </c>
      <c r="U87" s="75" t="str">
        <f>IF(AND('PCA Repairs-CapItems Data Input'!$E77="C - Capital Item",TRIM('PCA Repairs-CapItems Data Input'!Z77)&lt;&gt;""),'PCA Repairs-CapItems Data Input'!Z77,"")</f>
        <v/>
      </c>
      <c r="V87" s="75" t="str">
        <f>IF(AND('PCA Repairs-CapItems Data Input'!$E77="C - Capital Item",TRIM('PCA Repairs-CapItems Data Input'!AA77)&lt;&gt;""),'PCA Repairs-CapItems Data Input'!AA77,"")</f>
        <v/>
      </c>
      <c r="W87" s="75" t="str">
        <f>IF(AND('PCA Repairs-CapItems Data Input'!$E77="C - Capital Item",TRIM('PCA Repairs-CapItems Data Input'!AB77)&lt;&gt;""),'PCA Repairs-CapItems Data Input'!AB77,"")</f>
        <v/>
      </c>
      <c r="X87" s="75" t="str">
        <f>IF(AND('PCA Repairs-CapItems Data Input'!$E77="C - Capital Item",TRIM('PCA Repairs-CapItems Data Input'!AC77)&lt;&gt;""),'PCA Repairs-CapItems Data Input'!AC77,"")</f>
        <v/>
      </c>
      <c r="Y87" s="75" t="str">
        <f>IF(AND('PCA Repairs-CapItems Data Input'!$E77="C - Capital Item",TRIM('PCA Repairs-CapItems Data Input'!AD77)&lt;&gt;""),'PCA Repairs-CapItems Data Input'!AD77,"")</f>
        <v/>
      </c>
      <c r="Z87" s="75" t="str">
        <f>IF(AND('PCA Repairs-CapItems Data Input'!$E77="C - Capital Item",TRIM('PCA Repairs-CapItems Data Input'!AE77)&lt;&gt;""),'PCA Repairs-CapItems Data Input'!AE77,"")</f>
        <v/>
      </c>
      <c r="AA87" s="76" t="str">
        <f>IF(AND('PCA Repairs-CapItems Data Input'!$E77="C - Capital Item",TRIM('PCA Repairs-CapItems Data Input'!AF77)&lt;&gt;""),'PCA Repairs-CapItems Data Input'!AF77,"")</f>
        <v/>
      </c>
      <c r="AB87" s="74" t="str">
        <f>IF(AND('PCA Repairs-CapItems Data Input'!$E77="C - Capital Item",TRIM('PCA Repairs-CapItems Data Input'!P77)&lt;&gt;""),'PCA Repairs-CapItems Data Input'!P77,"")</f>
        <v/>
      </c>
      <c r="AC87" s="173" t="str">
        <f>IF(AND('PCA Repairs-CapItems Data Input'!$E77="I - Immediate Repair",TRIM('PCA Repairs-CapItems Data Input'!I77)&lt;&gt;""),'PCA Repairs-CapItems Data Input'!I77,"")</f>
        <v/>
      </c>
      <c r="AD87" s="74" t="str">
        <f>IF(AND('PCA Repairs-CapItems Data Input'!$E77="I - Immediate Repair",TRIM('PCA Repairs-CapItems Data Input'!J77)&lt;&gt;""),MID('PCA Repairs-CapItems Data Input'!J77,1,FIND(" - ",'PCA Repairs-CapItems Data Input'!J77,1)),"")</f>
        <v/>
      </c>
      <c r="AE87" s="168" t="str">
        <f>IF(AND('PCA Repairs-CapItems Data Input'!$E77="I - Immediate Repair",TRIM('PCA Repairs-CapItems Data Input'!K77)&lt;&gt;""),'PCA Repairs-CapItems Data Input'!K77,"")</f>
        <v/>
      </c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</row>
    <row r="88" spans="1:131" ht="15.75" thickBot="1" x14ac:dyDescent="0.3">
      <c r="A88" s="132"/>
      <c r="B88" s="73" t="str">
        <f>IF(TRIM('PCA Repairs-CapItems Data Input'!C78)="","",'PCA Repairs-CapItems Data Input'!C78)</f>
        <v/>
      </c>
      <c r="C88" s="74" t="str">
        <f>IF(TRIM('PCA Repairs-CapItems Data Input'!D78)="","",'PCA Repairs-CapItems Data Input'!D78)</f>
        <v/>
      </c>
      <c r="D88" s="74" t="str">
        <f>IF(TRIM('PCA Repairs-CapItems Data Input'!E78)="","",MID('PCA Repairs-CapItems Data Input'!E78,1,FIND(" - ",'PCA Repairs-CapItems Data Input'!E78,1)))</f>
        <v/>
      </c>
      <c r="E88" s="74" t="str">
        <f>IF(TRIM('PCA Repairs-CapItems Data Input'!F78)="","",MID('PCA Repairs-CapItems Data Input'!F78,1,FIND(" - ",'PCA Repairs-CapItems Data Input'!F78,1)))</f>
        <v/>
      </c>
      <c r="F88" s="74" t="str">
        <f>IF(AND('PCA Repairs-CapItems Data Input'!$E78="I - Immediate Repair",'PCA Repairs-CapItems Data Input'!G78&lt;&gt;""),'PCA Repairs-CapItems Data Input'!G78,"")</f>
        <v/>
      </c>
      <c r="G88" s="74" t="str">
        <f>IF(AND('PCA Repairs-CapItems Data Input'!$E78="I - Immediate Repair",'PCA Repairs-CapItems Data Input'!H78&lt;&gt;""),'PCA Repairs-CapItems Data Input'!H78,"")</f>
        <v/>
      </c>
      <c r="H88" s="75" t="str">
        <f>IF(AND('PCA Repairs-CapItems Data Input'!$E78="I - Immediate Repair",'PCA Repairs-CapItems Data Input'!L78&lt;&gt;""),'PCA Repairs-CapItems Data Input'!L78,"")</f>
        <v/>
      </c>
      <c r="I88" s="74" t="str">
        <f>IF(AND('PCA Repairs-CapItems Data Input'!$E78="C - Capital Item",TRIM('PCA Repairs-CapItems Data Input'!M78)&lt;&gt;""),'PCA Repairs-CapItems Data Input'!M78,"")</f>
        <v/>
      </c>
      <c r="J88" s="74" t="str">
        <f>IF(AND('PCA Repairs-CapItems Data Input'!$E78="C - Capital Item",TRIM('PCA Repairs-CapItems Data Input'!N78)&lt;&gt;""),'PCA Repairs-CapItems Data Input'!N78,"")</f>
        <v/>
      </c>
      <c r="K88" s="75" t="str">
        <f>IF(AND('PCA Repairs-CapItems Data Input'!$E78="C - Capital Item",TRIM('PCA Repairs-CapItems Data Input'!O78)&lt;&gt;""),'PCA Repairs-CapItems Data Input'!O78,"")</f>
        <v/>
      </c>
      <c r="L88" s="74" t="str">
        <f>IF(AND('PCA Repairs-CapItems Data Input'!$E78="C - Capital Item",TRIM('PCA Repairs-CapItems Data Input'!Q78)&lt;&gt;""),'PCA Repairs-CapItems Data Input'!Q78,"")</f>
        <v/>
      </c>
      <c r="M88" s="75" t="str">
        <f>IF(AND('PCA Repairs-CapItems Data Input'!$E78="C - Capital Item",TRIM('PCA Repairs-CapItems Data Input'!R78)&lt;&gt;""),'PCA Repairs-CapItems Data Input'!R78,"")</f>
        <v/>
      </c>
      <c r="N88" s="75" t="str">
        <f>IF(AND('PCA Repairs-CapItems Data Input'!$E78="C - Capital Item",TRIM('PCA Repairs-CapItems Data Input'!S78)&lt;&gt;""),'PCA Repairs-CapItems Data Input'!S78,"")</f>
        <v/>
      </c>
      <c r="O88" s="75" t="str">
        <f>IF(AND('PCA Repairs-CapItems Data Input'!$E78="C - Capital Item",TRIM('PCA Repairs-CapItems Data Input'!T78)&lt;&gt;""),'PCA Repairs-CapItems Data Input'!T78,"")</f>
        <v/>
      </c>
      <c r="P88" s="75" t="str">
        <f>IF(AND('PCA Repairs-CapItems Data Input'!$E78="C - Capital Item",TRIM('PCA Repairs-CapItems Data Input'!U78)&lt;&gt;""),'PCA Repairs-CapItems Data Input'!U78,"")</f>
        <v/>
      </c>
      <c r="Q88" s="75" t="str">
        <f>IF(AND('PCA Repairs-CapItems Data Input'!$E78="C - Capital Item",TRIM('PCA Repairs-CapItems Data Input'!V78)&lt;&gt;""),'PCA Repairs-CapItems Data Input'!V78,"")</f>
        <v/>
      </c>
      <c r="R88" s="75" t="str">
        <f>IF(AND('PCA Repairs-CapItems Data Input'!$E78="C - Capital Item",TRIM('PCA Repairs-CapItems Data Input'!W78)&lt;&gt;""),'PCA Repairs-CapItems Data Input'!W78,"")</f>
        <v/>
      </c>
      <c r="S88" s="75" t="str">
        <f>IF(AND('PCA Repairs-CapItems Data Input'!$E78="C - Capital Item",TRIM('PCA Repairs-CapItems Data Input'!X78)&lt;&gt;""),'PCA Repairs-CapItems Data Input'!X78,"")</f>
        <v/>
      </c>
      <c r="T88" s="75" t="str">
        <f>IF(AND('PCA Repairs-CapItems Data Input'!$E78="C - Capital Item",TRIM('PCA Repairs-CapItems Data Input'!Y78)&lt;&gt;""),'PCA Repairs-CapItems Data Input'!Y78,"")</f>
        <v/>
      </c>
      <c r="U88" s="75" t="str">
        <f>IF(AND('PCA Repairs-CapItems Data Input'!$E78="C - Capital Item",TRIM('PCA Repairs-CapItems Data Input'!Z78)&lt;&gt;""),'PCA Repairs-CapItems Data Input'!Z78,"")</f>
        <v/>
      </c>
      <c r="V88" s="75" t="str">
        <f>IF(AND('PCA Repairs-CapItems Data Input'!$E78="C - Capital Item",TRIM('PCA Repairs-CapItems Data Input'!AA78)&lt;&gt;""),'PCA Repairs-CapItems Data Input'!AA78,"")</f>
        <v/>
      </c>
      <c r="W88" s="75" t="str">
        <f>IF(AND('PCA Repairs-CapItems Data Input'!$E78="C - Capital Item",TRIM('PCA Repairs-CapItems Data Input'!AB78)&lt;&gt;""),'PCA Repairs-CapItems Data Input'!AB78,"")</f>
        <v/>
      </c>
      <c r="X88" s="75" t="str">
        <f>IF(AND('PCA Repairs-CapItems Data Input'!$E78="C - Capital Item",TRIM('PCA Repairs-CapItems Data Input'!AC78)&lt;&gt;""),'PCA Repairs-CapItems Data Input'!AC78,"")</f>
        <v/>
      </c>
      <c r="Y88" s="75" t="str">
        <f>IF(AND('PCA Repairs-CapItems Data Input'!$E78="C - Capital Item",TRIM('PCA Repairs-CapItems Data Input'!AD78)&lt;&gt;""),'PCA Repairs-CapItems Data Input'!AD78,"")</f>
        <v/>
      </c>
      <c r="Z88" s="75" t="str">
        <f>IF(AND('PCA Repairs-CapItems Data Input'!$E78="C - Capital Item",TRIM('PCA Repairs-CapItems Data Input'!AE78)&lt;&gt;""),'PCA Repairs-CapItems Data Input'!AE78,"")</f>
        <v/>
      </c>
      <c r="AA88" s="76" t="str">
        <f>IF(AND('PCA Repairs-CapItems Data Input'!$E78="C - Capital Item",TRIM('PCA Repairs-CapItems Data Input'!AF78)&lt;&gt;""),'PCA Repairs-CapItems Data Input'!AF78,"")</f>
        <v/>
      </c>
      <c r="AB88" s="74" t="str">
        <f>IF(AND('PCA Repairs-CapItems Data Input'!$E78="C - Capital Item",TRIM('PCA Repairs-CapItems Data Input'!P78)&lt;&gt;""),'PCA Repairs-CapItems Data Input'!P78,"")</f>
        <v/>
      </c>
      <c r="AC88" s="173" t="str">
        <f>IF(AND('PCA Repairs-CapItems Data Input'!$E78="I - Immediate Repair",TRIM('PCA Repairs-CapItems Data Input'!I78)&lt;&gt;""),'PCA Repairs-CapItems Data Input'!I78,"")</f>
        <v/>
      </c>
      <c r="AD88" s="74" t="str">
        <f>IF(AND('PCA Repairs-CapItems Data Input'!$E78="I - Immediate Repair",TRIM('PCA Repairs-CapItems Data Input'!J78)&lt;&gt;""),MID('PCA Repairs-CapItems Data Input'!J78,1,FIND(" - ",'PCA Repairs-CapItems Data Input'!J78,1)),"")</f>
        <v/>
      </c>
      <c r="AE88" s="168" t="str">
        <f>IF(AND('PCA Repairs-CapItems Data Input'!$E78="I - Immediate Repair",TRIM('PCA Repairs-CapItems Data Input'!K78)&lt;&gt;""),'PCA Repairs-CapItems Data Input'!K78,"")</f>
        <v/>
      </c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</row>
    <row r="89" spans="1:131" ht="15.75" thickBot="1" x14ac:dyDescent="0.3">
      <c r="A89" s="132"/>
      <c r="B89" s="73" t="str">
        <f>IF(TRIM('PCA Repairs-CapItems Data Input'!C79)="","",'PCA Repairs-CapItems Data Input'!C79)</f>
        <v/>
      </c>
      <c r="C89" s="74" t="str">
        <f>IF(TRIM('PCA Repairs-CapItems Data Input'!D79)="","",'PCA Repairs-CapItems Data Input'!D79)</f>
        <v/>
      </c>
      <c r="D89" s="74" t="str">
        <f>IF(TRIM('PCA Repairs-CapItems Data Input'!E79)="","",MID('PCA Repairs-CapItems Data Input'!E79,1,FIND(" - ",'PCA Repairs-CapItems Data Input'!E79,1)))</f>
        <v/>
      </c>
      <c r="E89" s="74" t="str">
        <f>IF(TRIM('PCA Repairs-CapItems Data Input'!F79)="","",MID('PCA Repairs-CapItems Data Input'!F79,1,FIND(" - ",'PCA Repairs-CapItems Data Input'!F79,1)))</f>
        <v/>
      </c>
      <c r="F89" s="74" t="str">
        <f>IF(AND('PCA Repairs-CapItems Data Input'!$E79="I - Immediate Repair",'PCA Repairs-CapItems Data Input'!G79&lt;&gt;""),'PCA Repairs-CapItems Data Input'!G79,"")</f>
        <v/>
      </c>
      <c r="G89" s="74" t="str">
        <f>IF(AND('PCA Repairs-CapItems Data Input'!$E79="I - Immediate Repair",'PCA Repairs-CapItems Data Input'!H79&lt;&gt;""),'PCA Repairs-CapItems Data Input'!H79,"")</f>
        <v/>
      </c>
      <c r="H89" s="75" t="str">
        <f>IF(AND('PCA Repairs-CapItems Data Input'!$E79="I - Immediate Repair",'PCA Repairs-CapItems Data Input'!L79&lt;&gt;""),'PCA Repairs-CapItems Data Input'!L79,"")</f>
        <v/>
      </c>
      <c r="I89" s="74" t="str">
        <f>IF(AND('PCA Repairs-CapItems Data Input'!$E79="C - Capital Item",TRIM('PCA Repairs-CapItems Data Input'!M79)&lt;&gt;""),'PCA Repairs-CapItems Data Input'!M79,"")</f>
        <v/>
      </c>
      <c r="J89" s="74" t="str">
        <f>IF(AND('PCA Repairs-CapItems Data Input'!$E79="C - Capital Item",TRIM('PCA Repairs-CapItems Data Input'!N79)&lt;&gt;""),'PCA Repairs-CapItems Data Input'!N79,"")</f>
        <v/>
      </c>
      <c r="K89" s="75" t="str">
        <f>IF(AND('PCA Repairs-CapItems Data Input'!$E79="C - Capital Item",TRIM('PCA Repairs-CapItems Data Input'!O79)&lt;&gt;""),'PCA Repairs-CapItems Data Input'!O79,"")</f>
        <v/>
      </c>
      <c r="L89" s="74" t="str">
        <f>IF(AND('PCA Repairs-CapItems Data Input'!$E79="C - Capital Item",TRIM('PCA Repairs-CapItems Data Input'!Q79)&lt;&gt;""),'PCA Repairs-CapItems Data Input'!Q79,"")</f>
        <v/>
      </c>
      <c r="M89" s="75" t="str">
        <f>IF(AND('PCA Repairs-CapItems Data Input'!$E79="C - Capital Item",TRIM('PCA Repairs-CapItems Data Input'!R79)&lt;&gt;""),'PCA Repairs-CapItems Data Input'!R79,"")</f>
        <v/>
      </c>
      <c r="N89" s="75" t="str">
        <f>IF(AND('PCA Repairs-CapItems Data Input'!$E79="C - Capital Item",TRIM('PCA Repairs-CapItems Data Input'!S79)&lt;&gt;""),'PCA Repairs-CapItems Data Input'!S79,"")</f>
        <v/>
      </c>
      <c r="O89" s="75" t="str">
        <f>IF(AND('PCA Repairs-CapItems Data Input'!$E79="C - Capital Item",TRIM('PCA Repairs-CapItems Data Input'!T79)&lt;&gt;""),'PCA Repairs-CapItems Data Input'!T79,"")</f>
        <v/>
      </c>
      <c r="P89" s="75" t="str">
        <f>IF(AND('PCA Repairs-CapItems Data Input'!$E79="C - Capital Item",TRIM('PCA Repairs-CapItems Data Input'!U79)&lt;&gt;""),'PCA Repairs-CapItems Data Input'!U79,"")</f>
        <v/>
      </c>
      <c r="Q89" s="75" t="str">
        <f>IF(AND('PCA Repairs-CapItems Data Input'!$E79="C - Capital Item",TRIM('PCA Repairs-CapItems Data Input'!V79)&lt;&gt;""),'PCA Repairs-CapItems Data Input'!V79,"")</f>
        <v/>
      </c>
      <c r="R89" s="75" t="str">
        <f>IF(AND('PCA Repairs-CapItems Data Input'!$E79="C - Capital Item",TRIM('PCA Repairs-CapItems Data Input'!W79)&lt;&gt;""),'PCA Repairs-CapItems Data Input'!W79,"")</f>
        <v/>
      </c>
      <c r="S89" s="75" t="str">
        <f>IF(AND('PCA Repairs-CapItems Data Input'!$E79="C - Capital Item",TRIM('PCA Repairs-CapItems Data Input'!X79)&lt;&gt;""),'PCA Repairs-CapItems Data Input'!X79,"")</f>
        <v/>
      </c>
      <c r="T89" s="75" t="str">
        <f>IF(AND('PCA Repairs-CapItems Data Input'!$E79="C - Capital Item",TRIM('PCA Repairs-CapItems Data Input'!Y79)&lt;&gt;""),'PCA Repairs-CapItems Data Input'!Y79,"")</f>
        <v/>
      </c>
      <c r="U89" s="75" t="str">
        <f>IF(AND('PCA Repairs-CapItems Data Input'!$E79="C - Capital Item",TRIM('PCA Repairs-CapItems Data Input'!Z79)&lt;&gt;""),'PCA Repairs-CapItems Data Input'!Z79,"")</f>
        <v/>
      </c>
      <c r="V89" s="75" t="str">
        <f>IF(AND('PCA Repairs-CapItems Data Input'!$E79="C - Capital Item",TRIM('PCA Repairs-CapItems Data Input'!AA79)&lt;&gt;""),'PCA Repairs-CapItems Data Input'!AA79,"")</f>
        <v/>
      </c>
      <c r="W89" s="75" t="str">
        <f>IF(AND('PCA Repairs-CapItems Data Input'!$E79="C - Capital Item",TRIM('PCA Repairs-CapItems Data Input'!AB79)&lt;&gt;""),'PCA Repairs-CapItems Data Input'!AB79,"")</f>
        <v/>
      </c>
      <c r="X89" s="75" t="str">
        <f>IF(AND('PCA Repairs-CapItems Data Input'!$E79="C - Capital Item",TRIM('PCA Repairs-CapItems Data Input'!AC79)&lt;&gt;""),'PCA Repairs-CapItems Data Input'!AC79,"")</f>
        <v/>
      </c>
      <c r="Y89" s="75" t="str">
        <f>IF(AND('PCA Repairs-CapItems Data Input'!$E79="C - Capital Item",TRIM('PCA Repairs-CapItems Data Input'!AD79)&lt;&gt;""),'PCA Repairs-CapItems Data Input'!AD79,"")</f>
        <v/>
      </c>
      <c r="Z89" s="75" t="str">
        <f>IF(AND('PCA Repairs-CapItems Data Input'!$E79="C - Capital Item",TRIM('PCA Repairs-CapItems Data Input'!AE79)&lt;&gt;""),'PCA Repairs-CapItems Data Input'!AE79,"")</f>
        <v/>
      </c>
      <c r="AA89" s="76" t="str">
        <f>IF(AND('PCA Repairs-CapItems Data Input'!$E79="C - Capital Item",TRIM('PCA Repairs-CapItems Data Input'!AF79)&lt;&gt;""),'PCA Repairs-CapItems Data Input'!AF79,"")</f>
        <v/>
      </c>
      <c r="AB89" s="74" t="str">
        <f>IF(AND('PCA Repairs-CapItems Data Input'!$E79="C - Capital Item",TRIM('PCA Repairs-CapItems Data Input'!P79)&lt;&gt;""),'PCA Repairs-CapItems Data Input'!P79,"")</f>
        <v/>
      </c>
      <c r="AC89" s="173" t="str">
        <f>IF(AND('PCA Repairs-CapItems Data Input'!$E79="I - Immediate Repair",TRIM('PCA Repairs-CapItems Data Input'!I79)&lt;&gt;""),'PCA Repairs-CapItems Data Input'!I79,"")</f>
        <v/>
      </c>
      <c r="AD89" s="74" t="str">
        <f>IF(AND('PCA Repairs-CapItems Data Input'!$E79="I - Immediate Repair",TRIM('PCA Repairs-CapItems Data Input'!J79)&lt;&gt;""),MID('PCA Repairs-CapItems Data Input'!J79,1,FIND(" - ",'PCA Repairs-CapItems Data Input'!J79,1)),"")</f>
        <v/>
      </c>
      <c r="AE89" s="168" t="str">
        <f>IF(AND('PCA Repairs-CapItems Data Input'!$E79="I - Immediate Repair",TRIM('PCA Repairs-CapItems Data Input'!K79)&lt;&gt;""),'PCA Repairs-CapItems Data Input'!K79,"")</f>
        <v/>
      </c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</row>
    <row r="90" spans="1:131" ht="15.75" thickBot="1" x14ac:dyDescent="0.3">
      <c r="A90" s="132"/>
      <c r="B90" s="73" t="str">
        <f>IF(TRIM('PCA Repairs-CapItems Data Input'!C80)="","",'PCA Repairs-CapItems Data Input'!C80)</f>
        <v/>
      </c>
      <c r="C90" s="74" t="str">
        <f>IF(TRIM('PCA Repairs-CapItems Data Input'!D80)="","",'PCA Repairs-CapItems Data Input'!D80)</f>
        <v/>
      </c>
      <c r="D90" s="74" t="str">
        <f>IF(TRIM('PCA Repairs-CapItems Data Input'!E80)="","",MID('PCA Repairs-CapItems Data Input'!E80,1,FIND(" - ",'PCA Repairs-CapItems Data Input'!E80,1)))</f>
        <v/>
      </c>
      <c r="E90" s="74" t="str">
        <f>IF(TRIM('PCA Repairs-CapItems Data Input'!F80)="","",MID('PCA Repairs-CapItems Data Input'!F80,1,FIND(" - ",'PCA Repairs-CapItems Data Input'!F80,1)))</f>
        <v/>
      </c>
      <c r="F90" s="74" t="str">
        <f>IF(AND('PCA Repairs-CapItems Data Input'!$E80="I - Immediate Repair",'PCA Repairs-CapItems Data Input'!G80&lt;&gt;""),'PCA Repairs-CapItems Data Input'!G80,"")</f>
        <v/>
      </c>
      <c r="G90" s="74" t="str">
        <f>IF(AND('PCA Repairs-CapItems Data Input'!$E80="I - Immediate Repair",'PCA Repairs-CapItems Data Input'!H80&lt;&gt;""),'PCA Repairs-CapItems Data Input'!H80,"")</f>
        <v/>
      </c>
      <c r="H90" s="75" t="str">
        <f>IF(AND('PCA Repairs-CapItems Data Input'!$E80="I - Immediate Repair",'PCA Repairs-CapItems Data Input'!L80&lt;&gt;""),'PCA Repairs-CapItems Data Input'!L80,"")</f>
        <v/>
      </c>
      <c r="I90" s="74" t="str">
        <f>IF(AND('PCA Repairs-CapItems Data Input'!$E80="C - Capital Item",TRIM('PCA Repairs-CapItems Data Input'!M80)&lt;&gt;""),'PCA Repairs-CapItems Data Input'!M80,"")</f>
        <v/>
      </c>
      <c r="J90" s="74" t="str">
        <f>IF(AND('PCA Repairs-CapItems Data Input'!$E80="C - Capital Item",TRIM('PCA Repairs-CapItems Data Input'!N80)&lt;&gt;""),'PCA Repairs-CapItems Data Input'!N80,"")</f>
        <v/>
      </c>
      <c r="K90" s="75" t="str">
        <f>IF(AND('PCA Repairs-CapItems Data Input'!$E80="C - Capital Item",TRIM('PCA Repairs-CapItems Data Input'!O80)&lt;&gt;""),'PCA Repairs-CapItems Data Input'!O80,"")</f>
        <v/>
      </c>
      <c r="L90" s="74" t="str">
        <f>IF(AND('PCA Repairs-CapItems Data Input'!$E80="C - Capital Item",TRIM('PCA Repairs-CapItems Data Input'!Q80)&lt;&gt;""),'PCA Repairs-CapItems Data Input'!Q80,"")</f>
        <v/>
      </c>
      <c r="M90" s="75" t="str">
        <f>IF(AND('PCA Repairs-CapItems Data Input'!$E80="C - Capital Item",TRIM('PCA Repairs-CapItems Data Input'!R80)&lt;&gt;""),'PCA Repairs-CapItems Data Input'!R80,"")</f>
        <v/>
      </c>
      <c r="N90" s="75" t="str">
        <f>IF(AND('PCA Repairs-CapItems Data Input'!$E80="C - Capital Item",TRIM('PCA Repairs-CapItems Data Input'!S80)&lt;&gt;""),'PCA Repairs-CapItems Data Input'!S80,"")</f>
        <v/>
      </c>
      <c r="O90" s="75" t="str">
        <f>IF(AND('PCA Repairs-CapItems Data Input'!$E80="C - Capital Item",TRIM('PCA Repairs-CapItems Data Input'!T80)&lt;&gt;""),'PCA Repairs-CapItems Data Input'!T80,"")</f>
        <v/>
      </c>
      <c r="P90" s="75" t="str">
        <f>IF(AND('PCA Repairs-CapItems Data Input'!$E80="C - Capital Item",TRIM('PCA Repairs-CapItems Data Input'!U80)&lt;&gt;""),'PCA Repairs-CapItems Data Input'!U80,"")</f>
        <v/>
      </c>
      <c r="Q90" s="75" t="str">
        <f>IF(AND('PCA Repairs-CapItems Data Input'!$E80="C - Capital Item",TRIM('PCA Repairs-CapItems Data Input'!V80)&lt;&gt;""),'PCA Repairs-CapItems Data Input'!V80,"")</f>
        <v/>
      </c>
      <c r="R90" s="75" t="str">
        <f>IF(AND('PCA Repairs-CapItems Data Input'!$E80="C - Capital Item",TRIM('PCA Repairs-CapItems Data Input'!W80)&lt;&gt;""),'PCA Repairs-CapItems Data Input'!W80,"")</f>
        <v/>
      </c>
      <c r="S90" s="75" t="str">
        <f>IF(AND('PCA Repairs-CapItems Data Input'!$E80="C - Capital Item",TRIM('PCA Repairs-CapItems Data Input'!X80)&lt;&gt;""),'PCA Repairs-CapItems Data Input'!X80,"")</f>
        <v/>
      </c>
      <c r="T90" s="75" t="str">
        <f>IF(AND('PCA Repairs-CapItems Data Input'!$E80="C - Capital Item",TRIM('PCA Repairs-CapItems Data Input'!Y80)&lt;&gt;""),'PCA Repairs-CapItems Data Input'!Y80,"")</f>
        <v/>
      </c>
      <c r="U90" s="75" t="str">
        <f>IF(AND('PCA Repairs-CapItems Data Input'!$E80="C - Capital Item",TRIM('PCA Repairs-CapItems Data Input'!Z80)&lt;&gt;""),'PCA Repairs-CapItems Data Input'!Z80,"")</f>
        <v/>
      </c>
      <c r="V90" s="75" t="str">
        <f>IF(AND('PCA Repairs-CapItems Data Input'!$E80="C - Capital Item",TRIM('PCA Repairs-CapItems Data Input'!AA80)&lt;&gt;""),'PCA Repairs-CapItems Data Input'!AA80,"")</f>
        <v/>
      </c>
      <c r="W90" s="75" t="str">
        <f>IF(AND('PCA Repairs-CapItems Data Input'!$E80="C - Capital Item",TRIM('PCA Repairs-CapItems Data Input'!AB80)&lt;&gt;""),'PCA Repairs-CapItems Data Input'!AB80,"")</f>
        <v/>
      </c>
      <c r="X90" s="75" t="str">
        <f>IF(AND('PCA Repairs-CapItems Data Input'!$E80="C - Capital Item",TRIM('PCA Repairs-CapItems Data Input'!AC80)&lt;&gt;""),'PCA Repairs-CapItems Data Input'!AC80,"")</f>
        <v/>
      </c>
      <c r="Y90" s="75" t="str">
        <f>IF(AND('PCA Repairs-CapItems Data Input'!$E80="C - Capital Item",TRIM('PCA Repairs-CapItems Data Input'!AD80)&lt;&gt;""),'PCA Repairs-CapItems Data Input'!AD80,"")</f>
        <v/>
      </c>
      <c r="Z90" s="75" t="str">
        <f>IF(AND('PCA Repairs-CapItems Data Input'!$E80="C - Capital Item",TRIM('PCA Repairs-CapItems Data Input'!AE80)&lt;&gt;""),'PCA Repairs-CapItems Data Input'!AE80,"")</f>
        <v/>
      </c>
      <c r="AA90" s="76" t="str">
        <f>IF(AND('PCA Repairs-CapItems Data Input'!$E80="C - Capital Item",TRIM('PCA Repairs-CapItems Data Input'!AF80)&lt;&gt;""),'PCA Repairs-CapItems Data Input'!AF80,"")</f>
        <v/>
      </c>
      <c r="AB90" s="78" t="str">
        <f>IF(AND('PCA Repairs-CapItems Data Input'!$E80="C - Capital Item",TRIM('PCA Repairs-CapItems Data Input'!P80)&lt;&gt;""),'PCA Repairs-CapItems Data Input'!P80,"")</f>
        <v/>
      </c>
      <c r="AC90" s="173" t="str">
        <f>IF(AND('PCA Repairs-CapItems Data Input'!$E80="I - Immediate Repair",TRIM('PCA Repairs-CapItems Data Input'!I80)&lt;&gt;""),'PCA Repairs-CapItems Data Input'!I80,"")</f>
        <v/>
      </c>
      <c r="AD90" s="74" t="str">
        <f>IF(AND('PCA Repairs-CapItems Data Input'!$E80="I - Immediate Repair",TRIM('PCA Repairs-CapItems Data Input'!J80)&lt;&gt;""),MID('PCA Repairs-CapItems Data Input'!J80,1,FIND(" - ",'PCA Repairs-CapItems Data Input'!J80,1)),"")</f>
        <v/>
      </c>
      <c r="AE90" s="168" t="str">
        <f>IF(AND('PCA Repairs-CapItems Data Input'!$E80="I - Immediate Repair",TRIM('PCA Repairs-CapItems Data Input'!K80)&lt;&gt;""),'PCA Repairs-CapItems Data Input'!K80,"")</f>
        <v/>
      </c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</row>
    <row r="91" spans="1:131" ht="15.75" thickBot="1" x14ac:dyDescent="0.3">
      <c r="A91" s="132"/>
      <c r="B91" s="73" t="str">
        <f>IF(TRIM('PCA Repairs-CapItems Data Input'!C81)="","",'PCA Repairs-CapItems Data Input'!C81)</f>
        <v/>
      </c>
      <c r="C91" s="74" t="str">
        <f>IF(TRIM('PCA Repairs-CapItems Data Input'!D81)="","",'PCA Repairs-CapItems Data Input'!D81)</f>
        <v/>
      </c>
      <c r="D91" s="74" t="str">
        <f>IF(TRIM('PCA Repairs-CapItems Data Input'!E81)="","",MID('PCA Repairs-CapItems Data Input'!E81,1,FIND(" - ",'PCA Repairs-CapItems Data Input'!E81,1)))</f>
        <v/>
      </c>
      <c r="E91" s="74" t="str">
        <f>IF(TRIM('PCA Repairs-CapItems Data Input'!F81)="","",MID('PCA Repairs-CapItems Data Input'!F81,1,FIND(" - ",'PCA Repairs-CapItems Data Input'!F81,1)))</f>
        <v/>
      </c>
      <c r="F91" s="74" t="str">
        <f>IF(AND('PCA Repairs-CapItems Data Input'!$E81="I - Immediate Repair",'PCA Repairs-CapItems Data Input'!G81&lt;&gt;""),'PCA Repairs-CapItems Data Input'!G81,"")</f>
        <v/>
      </c>
      <c r="G91" s="74" t="str">
        <f>IF(AND('PCA Repairs-CapItems Data Input'!$E81="I - Immediate Repair",'PCA Repairs-CapItems Data Input'!H81&lt;&gt;""),'PCA Repairs-CapItems Data Input'!H81,"")</f>
        <v/>
      </c>
      <c r="H91" s="75" t="str">
        <f>IF(AND('PCA Repairs-CapItems Data Input'!$E81="I - Immediate Repair",'PCA Repairs-CapItems Data Input'!L81&lt;&gt;""),'PCA Repairs-CapItems Data Input'!L81,"")</f>
        <v/>
      </c>
      <c r="I91" s="74" t="str">
        <f>IF(AND('PCA Repairs-CapItems Data Input'!$E81="C - Capital Item",TRIM('PCA Repairs-CapItems Data Input'!M81)&lt;&gt;""),'PCA Repairs-CapItems Data Input'!M81,"")</f>
        <v/>
      </c>
      <c r="J91" s="74" t="str">
        <f>IF(AND('PCA Repairs-CapItems Data Input'!$E81="C - Capital Item",TRIM('PCA Repairs-CapItems Data Input'!N81)&lt;&gt;""),'PCA Repairs-CapItems Data Input'!N81,"")</f>
        <v/>
      </c>
      <c r="K91" s="75" t="str">
        <f>IF(AND('PCA Repairs-CapItems Data Input'!$E81="C - Capital Item",TRIM('PCA Repairs-CapItems Data Input'!O81)&lt;&gt;""),'PCA Repairs-CapItems Data Input'!O81,"")</f>
        <v/>
      </c>
      <c r="L91" s="74" t="str">
        <f>IF(AND('PCA Repairs-CapItems Data Input'!$E81="C - Capital Item",TRIM('PCA Repairs-CapItems Data Input'!Q81)&lt;&gt;""),'PCA Repairs-CapItems Data Input'!Q81,"")</f>
        <v/>
      </c>
      <c r="M91" s="75" t="str">
        <f>IF(AND('PCA Repairs-CapItems Data Input'!$E81="C - Capital Item",TRIM('PCA Repairs-CapItems Data Input'!R81)&lt;&gt;""),'PCA Repairs-CapItems Data Input'!R81,"")</f>
        <v/>
      </c>
      <c r="N91" s="75" t="str">
        <f>IF(AND('PCA Repairs-CapItems Data Input'!$E81="C - Capital Item",TRIM('PCA Repairs-CapItems Data Input'!S81)&lt;&gt;""),'PCA Repairs-CapItems Data Input'!S81,"")</f>
        <v/>
      </c>
      <c r="O91" s="75" t="str">
        <f>IF(AND('PCA Repairs-CapItems Data Input'!$E81="C - Capital Item",TRIM('PCA Repairs-CapItems Data Input'!T81)&lt;&gt;""),'PCA Repairs-CapItems Data Input'!T81,"")</f>
        <v/>
      </c>
      <c r="P91" s="75" t="str">
        <f>IF(AND('PCA Repairs-CapItems Data Input'!$E81="C - Capital Item",TRIM('PCA Repairs-CapItems Data Input'!U81)&lt;&gt;""),'PCA Repairs-CapItems Data Input'!U81,"")</f>
        <v/>
      </c>
      <c r="Q91" s="75" t="str">
        <f>IF(AND('PCA Repairs-CapItems Data Input'!$E81="C - Capital Item",TRIM('PCA Repairs-CapItems Data Input'!V81)&lt;&gt;""),'PCA Repairs-CapItems Data Input'!V81,"")</f>
        <v/>
      </c>
      <c r="R91" s="75" t="str">
        <f>IF(AND('PCA Repairs-CapItems Data Input'!$E81="C - Capital Item",TRIM('PCA Repairs-CapItems Data Input'!W81)&lt;&gt;""),'PCA Repairs-CapItems Data Input'!W81,"")</f>
        <v/>
      </c>
      <c r="S91" s="75" t="str">
        <f>IF(AND('PCA Repairs-CapItems Data Input'!$E81="C - Capital Item",TRIM('PCA Repairs-CapItems Data Input'!X81)&lt;&gt;""),'PCA Repairs-CapItems Data Input'!X81,"")</f>
        <v/>
      </c>
      <c r="T91" s="75" t="str">
        <f>IF(AND('PCA Repairs-CapItems Data Input'!$E81="C - Capital Item",TRIM('PCA Repairs-CapItems Data Input'!Y81)&lt;&gt;""),'PCA Repairs-CapItems Data Input'!Y81,"")</f>
        <v/>
      </c>
      <c r="U91" s="75" t="str">
        <f>IF(AND('PCA Repairs-CapItems Data Input'!$E81="C - Capital Item",TRIM('PCA Repairs-CapItems Data Input'!Z81)&lt;&gt;""),'PCA Repairs-CapItems Data Input'!Z81,"")</f>
        <v/>
      </c>
      <c r="V91" s="75" t="str">
        <f>IF(AND('PCA Repairs-CapItems Data Input'!$E81="C - Capital Item",TRIM('PCA Repairs-CapItems Data Input'!AA81)&lt;&gt;""),'PCA Repairs-CapItems Data Input'!AA81,"")</f>
        <v/>
      </c>
      <c r="W91" s="75" t="str">
        <f>IF(AND('PCA Repairs-CapItems Data Input'!$E81="C - Capital Item",TRIM('PCA Repairs-CapItems Data Input'!AB81)&lt;&gt;""),'PCA Repairs-CapItems Data Input'!AB81,"")</f>
        <v/>
      </c>
      <c r="X91" s="75" t="str">
        <f>IF(AND('PCA Repairs-CapItems Data Input'!$E81="C - Capital Item",TRIM('PCA Repairs-CapItems Data Input'!AC81)&lt;&gt;""),'PCA Repairs-CapItems Data Input'!AC81,"")</f>
        <v/>
      </c>
      <c r="Y91" s="75" t="str">
        <f>IF(AND('PCA Repairs-CapItems Data Input'!$E81="C - Capital Item",TRIM('PCA Repairs-CapItems Data Input'!AD81)&lt;&gt;""),'PCA Repairs-CapItems Data Input'!AD81,"")</f>
        <v/>
      </c>
      <c r="Z91" s="75" t="str">
        <f>IF(AND('PCA Repairs-CapItems Data Input'!$E81="C - Capital Item",TRIM('PCA Repairs-CapItems Data Input'!AE81)&lt;&gt;""),'PCA Repairs-CapItems Data Input'!AE81,"")</f>
        <v/>
      </c>
      <c r="AA91" s="76" t="str">
        <f>IF(AND('PCA Repairs-CapItems Data Input'!$E81="C - Capital Item",TRIM('PCA Repairs-CapItems Data Input'!AF81)&lt;&gt;""),'PCA Repairs-CapItems Data Input'!AF81,"")</f>
        <v/>
      </c>
      <c r="AB91" s="74" t="str">
        <f>IF(AND('PCA Repairs-CapItems Data Input'!$E81="C - Capital Item",TRIM('PCA Repairs-CapItems Data Input'!P81)&lt;&gt;""),'PCA Repairs-CapItems Data Input'!P81,"")</f>
        <v/>
      </c>
      <c r="AC91" s="173" t="str">
        <f>IF(AND('PCA Repairs-CapItems Data Input'!$E81="I - Immediate Repair",TRIM('PCA Repairs-CapItems Data Input'!I81)&lt;&gt;""),'PCA Repairs-CapItems Data Input'!I81,"")</f>
        <v/>
      </c>
      <c r="AD91" s="74" t="str">
        <f>IF(AND('PCA Repairs-CapItems Data Input'!$E81="I - Immediate Repair",TRIM('PCA Repairs-CapItems Data Input'!J81)&lt;&gt;""),MID('PCA Repairs-CapItems Data Input'!J81,1,FIND(" - ",'PCA Repairs-CapItems Data Input'!J81,1)),"")</f>
        <v/>
      </c>
      <c r="AE91" s="168" t="str">
        <f>IF(AND('PCA Repairs-CapItems Data Input'!$E81="I - Immediate Repair",TRIM('PCA Repairs-CapItems Data Input'!K81)&lt;&gt;""),'PCA Repairs-CapItems Data Input'!K81,"")</f>
        <v/>
      </c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</row>
    <row r="92" spans="1:131" ht="15.75" thickBot="1" x14ac:dyDescent="0.3">
      <c r="A92" s="132"/>
      <c r="B92" s="73" t="str">
        <f>IF(TRIM('PCA Repairs-CapItems Data Input'!C82)="","",'PCA Repairs-CapItems Data Input'!C82)</f>
        <v/>
      </c>
      <c r="C92" s="74" t="str">
        <f>IF(TRIM('PCA Repairs-CapItems Data Input'!D82)="","",'PCA Repairs-CapItems Data Input'!D82)</f>
        <v/>
      </c>
      <c r="D92" s="74" t="str">
        <f>IF(TRIM('PCA Repairs-CapItems Data Input'!E82)="","",MID('PCA Repairs-CapItems Data Input'!E82,1,FIND(" - ",'PCA Repairs-CapItems Data Input'!E82,1)))</f>
        <v/>
      </c>
      <c r="E92" s="74" t="str">
        <f>IF(TRIM('PCA Repairs-CapItems Data Input'!F82)="","",MID('PCA Repairs-CapItems Data Input'!F82,1,FIND(" - ",'PCA Repairs-CapItems Data Input'!F82,1)))</f>
        <v/>
      </c>
      <c r="F92" s="74" t="str">
        <f>IF(AND('PCA Repairs-CapItems Data Input'!$E82="I - Immediate Repair",'PCA Repairs-CapItems Data Input'!G82&lt;&gt;""),'PCA Repairs-CapItems Data Input'!G82,"")</f>
        <v/>
      </c>
      <c r="G92" s="74" t="str">
        <f>IF(AND('PCA Repairs-CapItems Data Input'!$E82="I - Immediate Repair",'PCA Repairs-CapItems Data Input'!H82&lt;&gt;""),'PCA Repairs-CapItems Data Input'!H82,"")</f>
        <v/>
      </c>
      <c r="H92" s="75" t="str">
        <f>IF(AND('PCA Repairs-CapItems Data Input'!$E82="I - Immediate Repair",'PCA Repairs-CapItems Data Input'!L82&lt;&gt;""),'PCA Repairs-CapItems Data Input'!L82,"")</f>
        <v/>
      </c>
      <c r="I92" s="74" t="str">
        <f>IF(AND('PCA Repairs-CapItems Data Input'!$E82="C - Capital Item",TRIM('PCA Repairs-CapItems Data Input'!M82)&lt;&gt;""),'PCA Repairs-CapItems Data Input'!M82,"")</f>
        <v/>
      </c>
      <c r="J92" s="74" t="str">
        <f>IF(AND('PCA Repairs-CapItems Data Input'!$E82="C - Capital Item",TRIM('PCA Repairs-CapItems Data Input'!N82)&lt;&gt;""),'PCA Repairs-CapItems Data Input'!N82,"")</f>
        <v/>
      </c>
      <c r="K92" s="75" t="str">
        <f>IF(AND('PCA Repairs-CapItems Data Input'!$E82="C - Capital Item",TRIM('PCA Repairs-CapItems Data Input'!O82)&lt;&gt;""),'PCA Repairs-CapItems Data Input'!O82,"")</f>
        <v/>
      </c>
      <c r="L92" s="74" t="str">
        <f>IF(AND('PCA Repairs-CapItems Data Input'!$E82="C - Capital Item",TRIM('PCA Repairs-CapItems Data Input'!Q82)&lt;&gt;""),'PCA Repairs-CapItems Data Input'!Q82,"")</f>
        <v/>
      </c>
      <c r="M92" s="75" t="str">
        <f>IF(AND('PCA Repairs-CapItems Data Input'!$E82="C - Capital Item",TRIM('PCA Repairs-CapItems Data Input'!R82)&lt;&gt;""),'PCA Repairs-CapItems Data Input'!R82,"")</f>
        <v/>
      </c>
      <c r="N92" s="75" t="str">
        <f>IF(AND('PCA Repairs-CapItems Data Input'!$E82="C - Capital Item",TRIM('PCA Repairs-CapItems Data Input'!S82)&lt;&gt;""),'PCA Repairs-CapItems Data Input'!S82,"")</f>
        <v/>
      </c>
      <c r="O92" s="75" t="str">
        <f>IF(AND('PCA Repairs-CapItems Data Input'!$E82="C - Capital Item",TRIM('PCA Repairs-CapItems Data Input'!T82)&lt;&gt;""),'PCA Repairs-CapItems Data Input'!T82,"")</f>
        <v/>
      </c>
      <c r="P92" s="75" t="str">
        <f>IF(AND('PCA Repairs-CapItems Data Input'!$E82="C - Capital Item",TRIM('PCA Repairs-CapItems Data Input'!U82)&lt;&gt;""),'PCA Repairs-CapItems Data Input'!U82,"")</f>
        <v/>
      </c>
      <c r="Q92" s="75" t="str">
        <f>IF(AND('PCA Repairs-CapItems Data Input'!$E82="C - Capital Item",TRIM('PCA Repairs-CapItems Data Input'!V82)&lt;&gt;""),'PCA Repairs-CapItems Data Input'!V82,"")</f>
        <v/>
      </c>
      <c r="R92" s="75" t="str">
        <f>IF(AND('PCA Repairs-CapItems Data Input'!$E82="C - Capital Item",TRIM('PCA Repairs-CapItems Data Input'!W82)&lt;&gt;""),'PCA Repairs-CapItems Data Input'!W82,"")</f>
        <v/>
      </c>
      <c r="S92" s="75" t="str">
        <f>IF(AND('PCA Repairs-CapItems Data Input'!$E82="C - Capital Item",TRIM('PCA Repairs-CapItems Data Input'!X82)&lt;&gt;""),'PCA Repairs-CapItems Data Input'!X82,"")</f>
        <v/>
      </c>
      <c r="T92" s="75" t="str">
        <f>IF(AND('PCA Repairs-CapItems Data Input'!$E82="C - Capital Item",TRIM('PCA Repairs-CapItems Data Input'!Y82)&lt;&gt;""),'PCA Repairs-CapItems Data Input'!Y82,"")</f>
        <v/>
      </c>
      <c r="U92" s="75" t="str">
        <f>IF(AND('PCA Repairs-CapItems Data Input'!$E82="C - Capital Item",TRIM('PCA Repairs-CapItems Data Input'!Z82)&lt;&gt;""),'PCA Repairs-CapItems Data Input'!Z82,"")</f>
        <v/>
      </c>
      <c r="V92" s="75" t="str">
        <f>IF(AND('PCA Repairs-CapItems Data Input'!$E82="C - Capital Item",TRIM('PCA Repairs-CapItems Data Input'!AA82)&lt;&gt;""),'PCA Repairs-CapItems Data Input'!AA82,"")</f>
        <v/>
      </c>
      <c r="W92" s="75" t="str">
        <f>IF(AND('PCA Repairs-CapItems Data Input'!$E82="C - Capital Item",TRIM('PCA Repairs-CapItems Data Input'!AB82)&lt;&gt;""),'PCA Repairs-CapItems Data Input'!AB82,"")</f>
        <v/>
      </c>
      <c r="X92" s="75" t="str">
        <f>IF(AND('PCA Repairs-CapItems Data Input'!$E82="C - Capital Item",TRIM('PCA Repairs-CapItems Data Input'!AC82)&lt;&gt;""),'PCA Repairs-CapItems Data Input'!AC82,"")</f>
        <v/>
      </c>
      <c r="Y92" s="75" t="str">
        <f>IF(AND('PCA Repairs-CapItems Data Input'!$E82="C - Capital Item",TRIM('PCA Repairs-CapItems Data Input'!AD82)&lt;&gt;""),'PCA Repairs-CapItems Data Input'!AD82,"")</f>
        <v/>
      </c>
      <c r="Z92" s="75" t="str">
        <f>IF(AND('PCA Repairs-CapItems Data Input'!$E82="C - Capital Item",TRIM('PCA Repairs-CapItems Data Input'!AE82)&lt;&gt;""),'PCA Repairs-CapItems Data Input'!AE82,"")</f>
        <v/>
      </c>
      <c r="AA92" s="76" t="str">
        <f>IF(AND('PCA Repairs-CapItems Data Input'!$E82="C - Capital Item",TRIM('PCA Repairs-CapItems Data Input'!AF82)&lt;&gt;""),'PCA Repairs-CapItems Data Input'!AF82,"")</f>
        <v/>
      </c>
      <c r="AB92" s="74" t="str">
        <f>IF(AND('PCA Repairs-CapItems Data Input'!$E82="C - Capital Item",TRIM('PCA Repairs-CapItems Data Input'!P82)&lt;&gt;""),'PCA Repairs-CapItems Data Input'!P82,"")</f>
        <v/>
      </c>
      <c r="AC92" s="173" t="str">
        <f>IF(AND('PCA Repairs-CapItems Data Input'!$E82="I - Immediate Repair",TRIM('PCA Repairs-CapItems Data Input'!I82)&lt;&gt;""),'PCA Repairs-CapItems Data Input'!I82,"")</f>
        <v/>
      </c>
      <c r="AD92" s="74" t="str">
        <f>IF(AND('PCA Repairs-CapItems Data Input'!$E82="I - Immediate Repair",TRIM('PCA Repairs-CapItems Data Input'!J82)&lt;&gt;""),MID('PCA Repairs-CapItems Data Input'!J82,1,FIND(" - ",'PCA Repairs-CapItems Data Input'!J82,1)),"")</f>
        <v/>
      </c>
      <c r="AE92" s="168" t="str">
        <f>IF(AND('PCA Repairs-CapItems Data Input'!$E82="I - Immediate Repair",TRIM('PCA Repairs-CapItems Data Input'!K82)&lt;&gt;""),'PCA Repairs-CapItems Data Input'!K82,"")</f>
        <v/>
      </c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</row>
    <row r="93" spans="1:131" ht="15.75" thickBot="1" x14ac:dyDescent="0.3">
      <c r="A93" s="132"/>
      <c r="B93" s="73" t="str">
        <f>IF(TRIM('PCA Repairs-CapItems Data Input'!C83)="","",'PCA Repairs-CapItems Data Input'!C83)</f>
        <v/>
      </c>
      <c r="C93" s="74" t="str">
        <f>IF(TRIM('PCA Repairs-CapItems Data Input'!D83)="","",'PCA Repairs-CapItems Data Input'!D83)</f>
        <v/>
      </c>
      <c r="D93" s="74" t="str">
        <f>IF(TRIM('PCA Repairs-CapItems Data Input'!E83)="","",MID('PCA Repairs-CapItems Data Input'!E83,1,FIND(" - ",'PCA Repairs-CapItems Data Input'!E83,1)))</f>
        <v/>
      </c>
      <c r="E93" s="74" t="str">
        <f>IF(TRIM('PCA Repairs-CapItems Data Input'!F83)="","",MID('PCA Repairs-CapItems Data Input'!F83,1,FIND(" - ",'PCA Repairs-CapItems Data Input'!F83,1)))</f>
        <v/>
      </c>
      <c r="F93" s="74" t="str">
        <f>IF(AND('PCA Repairs-CapItems Data Input'!$E83="I - Immediate Repair",'PCA Repairs-CapItems Data Input'!G83&lt;&gt;""),'PCA Repairs-CapItems Data Input'!G83,"")</f>
        <v/>
      </c>
      <c r="G93" s="74" t="str">
        <f>IF(AND('PCA Repairs-CapItems Data Input'!$E83="I - Immediate Repair",'PCA Repairs-CapItems Data Input'!H83&lt;&gt;""),'PCA Repairs-CapItems Data Input'!H83,"")</f>
        <v/>
      </c>
      <c r="H93" s="75" t="str">
        <f>IF(AND('PCA Repairs-CapItems Data Input'!$E83="I - Immediate Repair",'PCA Repairs-CapItems Data Input'!L83&lt;&gt;""),'PCA Repairs-CapItems Data Input'!L83,"")</f>
        <v/>
      </c>
      <c r="I93" s="74" t="str">
        <f>IF(AND('PCA Repairs-CapItems Data Input'!$E83="C - Capital Item",TRIM('PCA Repairs-CapItems Data Input'!M83)&lt;&gt;""),'PCA Repairs-CapItems Data Input'!M83,"")</f>
        <v/>
      </c>
      <c r="J93" s="74" t="str">
        <f>IF(AND('PCA Repairs-CapItems Data Input'!$E83="C - Capital Item",TRIM('PCA Repairs-CapItems Data Input'!N83)&lt;&gt;""),'PCA Repairs-CapItems Data Input'!N83,"")</f>
        <v/>
      </c>
      <c r="K93" s="75" t="str">
        <f>IF(AND('PCA Repairs-CapItems Data Input'!$E83="C - Capital Item",TRIM('PCA Repairs-CapItems Data Input'!O83)&lt;&gt;""),'PCA Repairs-CapItems Data Input'!O83,"")</f>
        <v/>
      </c>
      <c r="L93" s="74" t="str">
        <f>IF(AND('PCA Repairs-CapItems Data Input'!$E83="C - Capital Item",TRIM('PCA Repairs-CapItems Data Input'!Q83)&lt;&gt;""),'PCA Repairs-CapItems Data Input'!Q83,"")</f>
        <v/>
      </c>
      <c r="M93" s="75" t="str">
        <f>IF(AND('PCA Repairs-CapItems Data Input'!$E83="C - Capital Item",TRIM('PCA Repairs-CapItems Data Input'!R83)&lt;&gt;""),'PCA Repairs-CapItems Data Input'!R83,"")</f>
        <v/>
      </c>
      <c r="N93" s="75" t="str">
        <f>IF(AND('PCA Repairs-CapItems Data Input'!$E83="C - Capital Item",TRIM('PCA Repairs-CapItems Data Input'!S83)&lt;&gt;""),'PCA Repairs-CapItems Data Input'!S83,"")</f>
        <v/>
      </c>
      <c r="O93" s="75" t="str">
        <f>IF(AND('PCA Repairs-CapItems Data Input'!$E83="C - Capital Item",TRIM('PCA Repairs-CapItems Data Input'!T83)&lt;&gt;""),'PCA Repairs-CapItems Data Input'!T83,"")</f>
        <v/>
      </c>
      <c r="P93" s="75" t="str">
        <f>IF(AND('PCA Repairs-CapItems Data Input'!$E83="C - Capital Item",TRIM('PCA Repairs-CapItems Data Input'!U83)&lt;&gt;""),'PCA Repairs-CapItems Data Input'!U83,"")</f>
        <v/>
      </c>
      <c r="Q93" s="75" t="str">
        <f>IF(AND('PCA Repairs-CapItems Data Input'!$E83="C - Capital Item",TRIM('PCA Repairs-CapItems Data Input'!V83)&lt;&gt;""),'PCA Repairs-CapItems Data Input'!V83,"")</f>
        <v/>
      </c>
      <c r="R93" s="75" t="str">
        <f>IF(AND('PCA Repairs-CapItems Data Input'!$E83="C - Capital Item",TRIM('PCA Repairs-CapItems Data Input'!W83)&lt;&gt;""),'PCA Repairs-CapItems Data Input'!W83,"")</f>
        <v/>
      </c>
      <c r="S93" s="75" t="str">
        <f>IF(AND('PCA Repairs-CapItems Data Input'!$E83="C - Capital Item",TRIM('PCA Repairs-CapItems Data Input'!X83)&lt;&gt;""),'PCA Repairs-CapItems Data Input'!X83,"")</f>
        <v/>
      </c>
      <c r="T93" s="75" t="str">
        <f>IF(AND('PCA Repairs-CapItems Data Input'!$E83="C - Capital Item",TRIM('PCA Repairs-CapItems Data Input'!Y83)&lt;&gt;""),'PCA Repairs-CapItems Data Input'!Y83,"")</f>
        <v/>
      </c>
      <c r="U93" s="75" t="str">
        <f>IF(AND('PCA Repairs-CapItems Data Input'!$E83="C - Capital Item",TRIM('PCA Repairs-CapItems Data Input'!Z83)&lt;&gt;""),'PCA Repairs-CapItems Data Input'!Z83,"")</f>
        <v/>
      </c>
      <c r="V93" s="75" t="str">
        <f>IF(AND('PCA Repairs-CapItems Data Input'!$E83="C - Capital Item",TRIM('PCA Repairs-CapItems Data Input'!AA83)&lt;&gt;""),'PCA Repairs-CapItems Data Input'!AA83,"")</f>
        <v/>
      </c>
      <c r="W93" s="75" t="str">
        <f>IF(AND('PCA Repairs-CapItems Data Input'!$E83="C - Capital Item",TRIM('PCA Repairs-CapItems Data Input'!AB83)&lt;&gt;""),'PCA Repairs-CapItems Data Input'!AB83,"")</f>
        <v/>
      </c>
      <c r="X93" s="75" t="str">
        <f>IF(AND('PCA Repairs-CapItems Data Input'!$E83="C - Capital Item",TRIM('PCA Repairs-CapItems Data Input'!AC83)&lt;&gt;""),'PCA Repairs-CapItems Data Input'!AC83,"")</f>
        <v/>
      </c>
      <c r="Y93" s="75" t="str">
        <f>IF(AND('PCA Repairs-CapItems Data Input'!$E83="C - Capital Item",TRIM('PCA Repairs-CapItems Data Input'!AD83)&lt;&gt;""),'PCA Repairs-CapItems Data Input'!AD83,"")</f>
        <v/>
      </c>
      <c r="Z93" s="75" t="str">
        <f>IF(AND('PCA Repairs-CapItems Data Input'!$E83="C - Capital Item",TRIM('PCA Repairs-CapItems Data Input'!AE83)&lt;&gt;""),'PCA Repairs-CapItems Data Input'!AE83,"")</f>
        <v/>
      </c>
      <c r="AA93" s="76" t="str">
        <f>IF(AND('PCA Repairs-CapItems Data Input'!$E83="C - Capital Item",TRIM('PCA Repairs-CapItems Data Input'!AF83)&lt;&gt;""),'PCA Repairs-CapItems Data Input'!AF83,"")</f>
        <v/>
      </c>
      <c r="AB93" s="74" t="str">
        <f>IF(AND('PCA Repairs-CapItems Data Input'!$E83="C - Capital Item",TRIM('PCA Repairs-CapItems Data Input'!P83)&lt;&gt;""),'PCA Repairs-CapItems Data Input'!P83,"")</f>
        <v/>
      </c>
      <c r="AC93" s="173" t="str">
        <f>IF(AND('PCA Repairs-CapItems Data Input'!$E83="I - Immediate Repair",TRIM('PCA Repairs-CapItems Data Input'!I83)&lt;&gt;""),'PCA Repairs-CapItems Data Input'!I83,"")</f>
        <v/>
      </c>
      <c r="AD93" s="162" t="str">
        <f>IF(AND('PCA Repairs-CapItems Data Input'!$E83="I - Immediate Repair",TRIM('PCA Repairs-CapItems Data Input'!J83)&lt;&gt;""),MID('PCA Repairs-CapItems Data Input'!J83,1,FIND(" - ",'PCA Repairs-CapItems Data Input'!J83,1)),"")</f>
        <v/>
      </c>
      <c r="AE93" s="168" t="str">
        <f>IF(AND('PCA Repairs-CapItems Data Input'!$E83="I - Immediate Repair",TRIM('PCA Repairs-CapItems Data Input'!K83)&lt;&gt;""),'PCA Repairs-CapItems Data Input'!K83,"")</f>
        <v/>
      </c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132"/>
    </row>
    <row r="94" spans="1:131" ht="15.75" thickBot="1" x14ac:dyDescent="0.3">
      <c r="A94" s="132"/>
      <c r="B94" s="73" t="str">
        <f>IF(TRIM('PCA Repairs-CapItems Data Input'!C84)="","",'PCA Repairs-CapItems Data Input'!C84)</f>
        <v/>
      </c>
      <c r="C94" s="74" t="str">
        <f>IF(TRIM('PCA Repairs-CapItems Data Input'!D84)="","",'PCA Repairs-CapItems Data Input'!D84)</f>
        <v/>
      </c>
      <c r="D94" s="74" t="str">
        <f>IF(TRIM('PCA Repairs-CapItems Data Input'!E84)="","",MID('PCA Repairs-CapItems Data Input'!E84,1,FIND(" - ",'PCA Repairs-CapItems Data Input'!E84,1)))</f>
        <v/>
      </c>
      <c r="E94" s="74" t="str">
        <f>IF(TRIM('PCA Repairs-CapItems Data Input'!F84)="","",MID('PCA Repairs-CapItems Data Input'!F84,1,FIND(" - ",'PCA Repairs-CapItems Data Input'!F84,1)))</f>
        <v/>
      </c>
      <c r="F94" s="74" t="str">
        <f>IF(AND('PCA Repairs-CapItems Data Input'!$E84="I - Immediate Repair",'PCA Repairs-CapItems Data Input'!G84&lt;&gt;""),'PCA Repairs-CapItems Data Input'!G84,"")</f>
        <v/>
      </c>
      <c r="G94" s="74" t="str">
        <f>IF(AND('PCA Repairs-CapItems Data Input'!$E84="I - Immediate Repair",'PCA Repairs-CapItems Data Input'!H84&lt;&gt;""),'PCA Repairs-CapItems Data Input'!H84,"")</f>
        <v/>
      </c>
      <c r="H94" s="75" t="str">
        <f>IF(AND('PCA Repairs-CapItems Data Input'!$E84="I - Immediate Repair",'PCA Repairs-CapItems Data Input'!L84&lt;&gt;""),'PCA Repairs-CapItems Data Input'!L84,"")</f>
        <v/>
      </c>
      <c r="I94" s="74" t="str">
        <f>IF(AND('PCA Repairs-CapItems Data Input'!$E84="C - Capital Item",TRIM('PCA Repairs-CapItems Data Input'!M84)&lt;&gt;""),'PCA Repairs-CapItems Data Input'!M84,"")</f>
        <v/>
      </c>
      <c r="J94" s="74" t="str">
        <f>IF(AND('PCA Repairs-CapItems Data Input'!$E84="C - Capital Item",TRIM('PCA Repairs-CapItems Data Input'!N84)&lt;&gt;""),'PCA Repairs-CapItems Data Input'!N84,"")</f>
        <v/>
      </c>
      <c r="K94" s="75" t="str">
        <f>IF(AND('PCA Repairs-CapItems Data Input'!$E84="C - Capital Item",TRIM('PCA Repairs-CapItems Data Input'!O84)&lt;&gt;""),'PCA Repairs-CapItems Data Input'!O84,"")</f>
        <v/>
      </c>
      <c r="L94" s="74" t="str">
        <f>IF(AND('PCA Repairs-CapItems Data Input'!$E84="C - Capital Item",TRIM('PCA Repairs-CapItems Data Input'!Q84)&lt;&gt;""),'PCA Repairs-CapItems Data Input'!Q84,"")</f>
        <v/>
      </c>
      <c r="M94" s="75" t="str">
        <f>IF(AND('PCA Repairs-CapItems Data Input'!$E84="C - Capital Item",TRIM('PCA Repairs-CapItems Data Input'!R84)&lt;&gt;""),'PCA Repairs-CapItems Data Input'!R84,"")</f>
        <v/>
      </c>
      <c r="N94" s="75" t="str">
        <f>IF(AND('PCA Repairs-CapItems Data Input'!$E84="C - Capital Item",TRIM('PCA Repairs-CapItems Data Input'!S84)&lt;&gt;""),'PCA Repairs-CapItems Data Input'!S84,"")</f>
        <v/>
      </c>
      <c r="O94" s="75" t="str">
        <f>IF(AND('PCA Repairs-CapItems Data Input'!$E84="C - Capital Item",TRIM('PCA Repairs-CapItems Data Input'!T84)&lt;&gt;""),'PCA Repairs-CapItems Data Input'!T84,"")</f>
        <v/>
      </c>
      <c r="P94" s="75" t="str">
        <f>IF(AND('PCA Repairs-CapItems Data Input'!$E84="C - Capital Item",TRIM('PCA Repairs-CapItems Data Input'!U84)&lt;&gt;""),'PCA Repairs-CapItems Data Input'!U84,"")</f>
        <v/>
      </c>
      <c r="Q94" s="75" t="str">
        <f>IF(AND('PCA Repairs-CapItems Data Input'!$E84="C - Capital Item",TRIM('PCA Repairs-CapItems Data Input'!V84)&lt;&gt;""),'PCA Repairs-CapItems Data Input'!V84,"")</f>
        <v/>
      </c>
      <c r="R94" s="75" t="str">
        <f>IF(AND('PCA Repairs-CapItems Data Input'!$E84="C - Capital Item",TRIM('PCA Repairs-CapItems Data Input'!W84)&lt;&gt;""),'PCA Repairs-CapItems Data Input'!W84,"")</f>
        <v/>
      </c>
      <c r="S94" s="75" t="str">
        <f>IF(AND('PCA Repairs-CapItems Data Input'!$E84="C - Capital Item",TRIM('PCA Repairs-CapItems Data Input'!X84)&lt;&gt;""),'PCA Repairs-CapItems Data Input'!X84,"")</f>
        <v/>
      </c>
      <c r="T94" s="75" t="str">
        <f>IF(AND('PCA Repairs-CapItems Data Input'!$E84="C - Capital Item",TRIM('PCA Repairs-CapItems Data Input'!Y84)&lt;&gt;""),'PCA Repairs-CapItems Data Input'!Y84,"")</f>
        <v/>
      </c>
      <c r="U94" s="75" t="str">
        <f>IF(AND('PCA Repairs-CapItems Data Input'!$E84="C - Capital Item",TRIM('PCA Repairs-CapItems Data Input'!Z84)&lt;&gt;""),'PCA Repairs-CapItems Data Input'!Z84,"")</f>
        <v/>
      </c>
      <c r="V94" s="75" t="str">
        <f>IF(AND('PCA Repairs-CapItems Data Input'!$E84="C - Capital Item",TRIM('PCA Repairs-CapItems Data Input'!AA84)&lt;&gt;""),'PCA Repairs-CapItems Data Input'!AA84,"")</f>
        <v/>
      </c>
      <c r="W94" s="75" t="str">
        <f>IF(AND('PCA Repairs-CapItems Data Input'!$E84="C - Capital Item",TRIM('PCA Repairs-CapItems Data Input'!AB84)&lt;&gt;""),'PCA Repairs-CapItems Data Input'!AB84,"")</f>
        <v/>
      </c>
      <c r="X94" s="75" t="str">
        <f>IF(AND('PCA Repairs-CapItems Data Input'!$E84="C - Capital Item",TRIM('PCA Repairs-CapItems Data Input'!AC84)&lt;&gt;""),'PCA Repairs-CapItems Data Input'!AC84,"")</f>
        <v/>
      </c>
      <c r="Y94" s="75" t="str">
        <f>IF(AND('PCA Repairs-CapItems Data Input'!$E84="C - Capital Item",TRIM('PCA Repairs-CapItems Data Input'!AD84)&lt;&gt;""),'PCA Repairs-CapItems Data Input'!AD84,"")</f>
        <v/>
      </c>
      <c r="Z94" s="75" t="str">
        <f>IF(AND('PCA Repairs-CapItems Data Input'!$E84="C - Capital Item",TRIM('PCA Repairs-CapItems Data Input'!AE84)&lt;&gt;""),'PCA Repairs-CapItems Data Input'!AE84,"")</f>
        <v/>
      </c>
      <c r="AA94" s="76" t="str">
        <f>IF(AND('PCA Repairs-CapItems Data Input'!$E84="C - Capital Item",TRIM('PCA Repairs-CapItems Data Input'!AF84)&lt;&gt;""),'PCA Repairs-CapItems Data Input'!AF84,"")</f>
        <v/>
      </c>
      <c r="AB94" s="74" t="str">
        <f>IF(AND('PCA Repairs-CapItems Data Input'!$E84="C - Capital Item",TRIM('PCA Repairs-CapItems Data Input'!P84)&lt;&gt;""),'PCA Repairs-CapItems Data Input'!P84,"")</f>
        <v/>
      </c>
      <c r="AC94" s="173" t="str">
        <f>IF(AND('PCA Repairs-CapItems Data Input'!$E84="I - Immediate Repair",TRIM('PCA Repairs-CapItems Data Input'!I84)&lt;&gt;""),'PCA Repairs-CapItems Data Input'!I84,"")</f>
        <v/>
      </c>
      <c r="AD94" s="74" t="str">
        <f>IF(AND('PCA Repairs-CapItems Data Input'!$E84="I - Immediate Repair",TRIM('PCA Repairs-CapItems Data Input'!J84)&lt;&gt;""),MID('PCA Repairs-CapItems Data Input'!J84,1,FIND(" - ",'PCA Repairs-CapItems Data Input'!J84,1)),"")</f>
        <v/>
      </c>
      <c r="AE94" s="168" t="str">
        <f>IF(AND('PCA Repairs-CapItems Data Input'!$E84="I - Immediate Repair",TRIM('PCA Repairs-CapItems Data Input'!K84)&lt;&gt;""),'PCA Repairs-CapItems Data Input'!K84,"")</f>
        <v/>
      </c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</row>
    <row r="95" spans="1:131" ht="15.75" thickBot="1" x14ac:dyDescent="0.3">
      <c r="A95" s="132"/>
      <c r="B95" s="79" t="str">
        <f>IF(TRIM('PCA Repairs-CapItems Data Input'!C85)="","",'PCA Repairs-CapItems Data Input'!C85)</f>
        <v/>
      </c>
      <c r="C95" s="80" t="str">
        <f>IF(TRIM('PCA Repairs-CapItems Data Input'!D85)="","",'PCA Repairs-CapItems Data Input'!D85)</f>
        <v/>
      </c>
      <c r="D95" s="80" t="str">
        <f>IF(TRIM('PCA Repairs-CapItems Data Input'!E85)="","",MID('PCA Repairs-CapItems Data Input'!E85,1,FIND(" - ",'PCA Repairs-CapItems Data Input'!E85,1)))</f>
        <v/>
      </c>
      <c r="E95" s="80" t="str">
        <f>IF(TRIM('PCA Repairs-CapItems Data Input'!F85)="","",MID('PCA Repairs-CapItems Data Input'!F85,1,FIND(" - ",'PCA Repairs-CapItems Data Input'!F85,1)))</f>
        <v/>
      </c>
      <c r="F95" s="80" t="str">
        <f>IF(AND('PCA Repairs-CapItems Data Input'!$E85="I - Immediate Repair",'PCA Repairs-CapItems Data Input'!G85&lt;&gt;""),'PCA Repairs-CapItems Data Input'!G85,"")</f>
        <v/>
      </c>
      <c r="G95" s="80" t="str">
        <f>IF(AND('PCA Repairs-CapItems Data Input'!$E85="I - Immediate Repair",'PCA Repairs-CapItems Data Input'!H85&lt;&gt;""),'PCA Repairs-CapItems Data Input'!H85,"")</f>
        <v/>
      </c>
      <c r="H95" s="81" t="str">
        <f>IF(AND('PCA Repairs-CapItems Data Input'!$E85="I - Immediate Repair",'PCA Repairs-CapItems Data Input'!L85&lt;&gt;""),'PCA Repairs-CapItems Data Input'!L85,"")</f>
        <v/>
      </c>
      <c r="I95" s="80" t="str">
        <f>IF(AND('PCA Repairs-CapItems Data Input'!$E85="C - Capital Item",TRIM('PCA Repairs-CapItems Data Input'!M85)&lt;&gt;""),'PCA Repairs-CapItems Data Input'!M85,"")</f>
        <v/>
      </c>
      <c r="J95" s="80" t="str">
        <f>IF(AND('PCA Repairs-CapItems Data Input'!$E85="C - Capital Item",TRIM('PCA Repairs-CapItems Data Input'!N85)&lt;&gt;""),'PCA Repairs-CapItems Data Input'!N85,"")</f>
        <v/>
      </c>
      <c r="K95" s="81" t="str">
        <f>IF(AND('PCA Repairs-CapItems Data Input'!$E85="C - Capital Item",TRIM('PCA Repairs-CapItems Data Input'!O85)&lt;&gt;""),'PCA Repairs-CapItems Data Input'!O85,"")</f>
        <v/>
      </c>
      <c r="L95" s="80" t="str">
        <f>IF(AND('PCA Repairs-CapItems Data Input'!$E85="C - Capital Item",TRIM('PCA Repairs-CapItems Data Input'!Q85)&lt;&gt;""),'PCA Repairs-CapItems Data Input'!Q85,"")</f>
        <v/>
      </c>
      <c r="M95" s="81" t="str">
        <f>IF(AND('PCA Repairs-CapItems Data Input'!$E85="C - Capital Item",TRIM('PCA Repairs-CapItems Data Input'!R85)&lt;&gt;""),'PCA Repairs-CapItems Data Input'!R85,"")</f>
        <v/>
      </c>
      <c r="N95" s="81" t="str">
        <f>IF(AND('PCA Repairs-CapItems Data Input'!$E85="C - Capital Item",TRIM('PCA Repairs-CapItems Data Input'!S85)&lt;&gt;""),'PCA Repairs-CapItems Data Input'!S85,"")</f>
        <v/>
      </c>
      <c r="O95" s="81" t="str">
        <f>IF(AND('PCA Repairs-CapItems Data Input'!$E85="C - Capital Item",TRIM('PCA Repairs-CapItems Data Input'!T85)&lt;&gt;""),'PCA Repairs-CapItems Data Input'!T85,"")</f>
        <v/>
      </c>
      <c r="P95" s="81" t="str">
        <f>IF(AND('PCA Repairs-CapItems Data Input'!$E85="C - Capital Item",TRIM('PCA Repairs-CapItems Data Input'!U85)&lt;&gt;""),'PCA Repairs-CapItems Data Input'!U85,"")</f>
        <v/>
      </c>
      <c r="Q95" s="81" t="str">
        <f>IF(AND('PCA Repairs-CapItems Data Input'!$E85="C - Capital Item",TRIM('PCA Repairs-CapItems Data Input'!V85)&lt;&gt;""),'PCA Repairs-CapItems Data Input'!V85,"")</f>
        <v/>
      </c>
      <c r="R95" s="81" t="str">
        <f>IF(AND('PCA Repairs-CapItems Data Input'!$E85="C - Capital Item",TRIM('PCA Repairs-CapItems Data Input'!W85)&lt;&gt;""),'PCA Repairs-CapItems Data Input'!W85,"")</f>
        <v/>
      </c>
      <c r="S95" s="81" t="str">
        <f>IF(AND('PCA Repairs-CapItems Data Input'!$E85="C - Capital Item",TRIM('PCA Repairs-CapItems Data Input'!X85)&lt;&gt;""),'PCA Repairs-CapItems Data Input'!X85,"")</f>
        <v/>
      </c>
      <c r="T95" s="81" t="str">
        <f>IF(AND('PCA Repairs-CapItems Data Input'!$E85="C - Capital Item",TRIM('PCA Repairs-CapItems Data Input'!Y85)&lt;&gt;""),'PCA Repairs-CapItems Data Input'!Y85,"")</f>
        <v/>
      </c>
      <c r="U95" s="81" t="str">
        <f>IF(AND('PCA Repairs-CapItems Data Input'!$E85="C - Capital Item",TRIM('PCA Repairs-CapItems Data Input'!Z85)&lt;&gt;""),'PCA Repairs-CapItems Data Input'!Z85,"")</f>
        <v/>
      </c>
      <c r="V95" s="81" t="str">
        <f>IF(AND('PCA Repairs-CapItems Data Input'!$E85="C - Capital Item",TRIM('PCA Repairs-CapItems Data Input'!AA85)&lt;&gt;""),'PCA Repairs-CapItems Data Input'!AA85,"")</f>
        <v/>
      </c>
      <c r="W95" s="81" t="str">
        <f>IF(AND('PCA Repairs-CapItems Data Input'!$E85="C - Capital Item",TRIM('PCA Repairs-CapItems Data Input'!AB85)&lt;&gt;""),'PCA Repairs-CapItems Data Input'!AB85,"")</f>
        <v/>
      </c>
      <c r="X95" s="81" t="str">
        <f>IF(AND('PCA Repairs-CapItems Data Input'!$E85="C - Capital Item",TRIM('PCA Repairs-CapItems Data Input'!AC85)&lt;&gt;""),'PCA Repairs-CapItems Data Input'!AC85,"")</f>
        <v/>
      </c>
      <c r="Y95" s="81" t="str">
        <f>IF(AND('PCA Repairs-CapItems Data Input'!$E85="C - Capital Item",TRIM('PCA Repairs-CapItems Data Input'!AD85)&lt;&gt;""),'PCA Repairs-CapItems Data Input'!AD85,"")</f>
        <v/>
      </c>
      <c r="Z95" s="81" t="str">
        <f>IF(AND('PCA Repairs-CapItems Data Input'!$E85="C - Capital Item",TRIM('PCA Repairs-CapItems Data Input'!AE85)&lt;&gt;""),'PCA Repairs-CapItems Data Input'!AE85,"")</f>
        <v/>
      </c>
      <c r="AA95" s="82" t="str">
        <f>IF(AND('PCA Repairs-CapItems Data Input'!$E85="C - Capital Item",TRIM('PCA Repairs-CapItems Data Input'!AF85)&lt;&gt;""),'PCA Repairs-CapItems Data Input'!AF85,"")</f>
        <v/>
      </c>
      <c r="AB95" s="80" t="str">
        <f>IF(AND('PCA Repairs-CapItems Data Input'!$E85="C - Capital Item",TRIM('PCA Repairs-CapItems Data Input'!P85)&lt;&gt;""),'PCA Repairs-CapItems Data Input'!P85,"")</f>
        <v/>
      </c>
      <c r="AC95" s="174" t="str">
        <f>IF(AND('PCA Repairs-CapItems Data Input'!$E85="I - Immediate Repair",TRIM('PCA Repairs-CapItems Data Input'!I85)&lt;&gt;""),'PCA Repairs-CapItems Data Input'!I85,"")</f>
        <v/>
      </c>
      <c r="AD95" s="80" t="str">
        <f>IF(AND('PCA Repairs-CapItems Data Input'!$E85="I - Immediate Repair",TRIM('PCA Repairs-CapItems Data Input'!J85)&lt;&gt;""),MID('PCA Repairs-CapItems Data Input'!J85,1,FIND(" - ",'PCA Repairs-CapItems Data Input'!J85,1)),"")</f>
        <v/>
      </c>
      <c r="AE95" s="170" t="str">
        <f>IF(AND('PCA Repairs-CapItems Data Input'!$E85="I - Immediate Repair",TRIM('PCA Repairs-CapItems Data Input'!K85)&lt;&gt;""),'PCA Repairs-CapItems Data Input'!K85,"")</f>
        <v/>
      </c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</row>
    <row r="96" spans="1:131" ht="15.75" thickBot="1" x14ac:dyDescent="0.3">
      <c r="A96" s="132"/>
      <c r="B96" s="132"/>
      <c r="C96" s="132"/>
      <c r="D96" s="132"/>
      <c r="E96" s="132"/>
      <c r="F96" s="132"/>
      <c r="G96" s="132"/>
      <c r="H96" s="145"/>
      <c r="I96" s="146"/>
      <c r="J96" s="146"/>
      <c r="K96" s="146"/>
      <c r="L96" s="157" t="s">
        <v>84</v>
      </c>
      <c r="M96" s="155" t="str">
        <f>IF(SUM(Capital_Item_Year_1_DV)&gt;0,SUM(Capital_Item_Year_1_DV),"")</f>
        <v/>
      </c>
      <c r="N96" s="83" t="str">
        <f>IF(SUM(Capital_Item_Year_2_DV)&gt;0,SUM(Capital_Item_Year_2_DV),"")</f>
        <v/>
      </c>
      <c r="O96" s="83" t="str">
        <f>IF(SUM(Capital_Item_Year_3_DV)&gt;0,SUM(Capital_Item_Year_3_DV),"")</f>
        <v/>
      </c>
      <c r="P96" s="83" t="str">
        <f>IF(SUM(Capital_Item_Year_4_DV)&gt;0,SUM(Capital_Item_Year_4_DV),"")</f>
        <v/>
      </c>
      <c r="Q96" s="83" t="str">
        <f>IF(SUM(Capital_Item_Year_5_DV)&gt;0,SUM(Capital_Item_Year_5_DV),"")</f>
        <v/>
      </c>
      <c r="R96" s="83" t="str">
        <f>IF(SUM(Capital_Item_Year_6_DV)&gt;0,SUM(Capital_Item_Year_6_DV),"")</f>
        <v/>
      </c>
      <c r="S96" s="83" t="str">
        <f>IF(SUM(Capital_Item_Year_7_DV)&gt;0,SUM(Capital_Item_Year_7_DV),"")</f>
        <v/>
      </c>
      <c r="T96" s="83" t="str">
        <f>IF(SUM(Capital_Item_Year_8_DV)&gt;0,SUM(Capital_Item_Year_8_DV),"")</f>
        <v/>
      </c>
      <c r="U96" s="83" t="str">
        <f>IF(SUM(Capital_Item_Year_9_DV)&gt;0,SUM(Capital_Item_Year_9_DV),"")</f>
        <v/>
      </c>
      <c r="V96" s="83" t="str">
        <f>IF(SUM(Capital_Item_Year_10_DV)&gt;0,SUM(Capital_Item_Year_10_DV),"")</f>
        <v/>
      </c>
      <c r="W96" s="83" t="str">
        <f>IF(SUM(Capital_Item_Year_11_DV)&gt;0,SUM(Capital_Item_Year_11_DV),"")</f>
        <v/>
      </c>
      <c r="X96" s="83" t="str">
        <f>IF(SUM(Capital_Item_Year_12_DV)&gt;0,SUM(Capital_Item_Year_12_DV),"")</f>
        <v/>
      </c>
      <c r="Y96" s="83" t="str">
        <f>IF(SUM(Capital_Item_Year_13_DV)&gt;0,SUM(Capital_Item_Year_13_DV),"")</f>
        <v/>
      </c>
      <c r="Z96" s="83" t="str">
        <f>IF(SUM(Capital_Item_Year_14_DV)&gt;0,SUM(Capital_Item_Year_14_DV),"")</f>
        <v/>
      </c>
      <c r="AA96" s="84" t="str">
        <f>IF(SUM(Capital_Item_Year_15_DV)&gt;0,SUM(Capital_Item_Year_15_DV),"")</f>
        <v/>
      </c>
      <c r="AB96" s="149"/>
      <c r="AC96" s="150"/>
      <c r="AD96" s="150"/>
      <c r="AE96" s="151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</row>
    <row r="97" spans="1:131" ht="15.75" thickBot="1" x14ac:dyDescent="0.3">
      <c r="A97" s="132"/>
      <c r="B97" s="132"/>
      <c r="C97" s="132"/>
      <c r="D97" s="132"/>
      <c r="E97" s="132"/>
      <c r="F97" s="132"/>
      <c r="G97" s="132"/>
      <c r="H97" s="147"/>
      <c r="I97" s="148"/>
      <c r="J97" s="148"/>
      <c r="K97" s="148"/>
      <c r="L97" s="158" t="s">
        <v>85</v>
      </c>
      <c r="M97" s="156" t="str">
        <f>IF(SUM(Capital_Item_Year_1_DV)&gt;0,SUM(Capital_Item_Year_1_DV)*(1+Capital_Item_Annual_Inflation_Rate)^0,"")</f>
        <v/>
      </c>
      <c r="N97" s="81" t="str">
        <f>IF(SUM(Capital_Item_Year_2_DV)&gt;0,SUM(Capital_Item_Year_2_DV)*(1+Capital_Item_Annual_Inflation_Rate)^1,"")</f>
        <v/>
      </c>
      <c r="O97" s="81" t="str">
        <f>IF(SUM(Capital_Item_Year_3_DV)&gt;0,SUM(Capital_Item_Year_3_DV)*(1+Capital_Item_Annual_Inflation_Rate)^2,"")</f>
        <v/>
      </c>
      <c r="P97" s="81" t="str">
        <f>IF(SUM(Capital_Item_Year_4_DV)&gt;0,SUM(Capital_Item_Year_4_DV)*(1+Capital_Item_Annual_Inflation_Rate)^3,"")</f>
        <v/>
      </c>
      <c r="Q97" s="81" t="str">
        <f>IF(SUM(Capital_Item_Year_5_DV)&gt;0,SUM(Capital_Item_Year_5_DV)*(1+Capital_Item_Annual_Inflation_Rate)^4,"")</f>
        <v/>
      </c>
      <c r="R97" s="81" t="str">
        <f>IF(SUM(Capital_Item_Year_6_DV)&gt;0,SUM(Capital_Item_Year_6_DV)*(1+Capital_Item_Annual_Inflation_Rate)^5,"")</f>
        <v/>
      </c>
      <c r="S97" s="81" t="str">
        <f>IF(SUM(Capital_Item_Year_7_DV)&gt;0,SUM(Capital_Item_Year_7_DV)*(1+Capital_Item_Annual_Inflation_Rate)^6,"")</f>
        <v/>
      </c>
      <c r="T97" s="81" t="str">
        <f>IF(SUM(Capital_Item_Year_8_DV)&gt;0,SUM(Capital_Item_Year_8_DV)*(1+Capital_Item_Annual_Inflation_Rate)^7,"")</f>
        <v/>
      </c>
      <c r="U97" s="81" t="str">
        <f>IF(SUM(Capital_Item_Year_9_DV)&gt;0,SUM(Capital_Item_Year_9_DV)*(1+Capital_Item_Annual_Inflation_Rate)^8,"")</f>
        <v/>
      </c>
      <c r="V97" s="81" t="str">
        <f>IF(SUM(Capital_Item_Year_10_DV)&gt;0,SUM(Capital_Item_Year_10_DV)*(1+Capital_Item_Annual_Inflation_Rate)^9,"")</f>
        <v/>
      </c>
      <c r="W97" s="81" t="str">
        <f>IF(SUM(Capital_Item_Year_11_DV)&gt;0,SUM(Capital_Item_Year_11_DV)*(1+Capital_Item_Annual_Inflation_Rate)^10,"")</f>
        <v/>
      </c>
      <c r="X97" s="81" t="str">
        <f>IF(SUM(Capital_Item_Year_12_DV)&gt;0,SUM(Capital_Item_Year_12_DV)*(1+Capital_Item_Annual_Inflation_Rate)^11,"")</f>
        <v/>
      </c>
      <c r="Y97" s="81" t="str">
        <f>IF(SUM(Capital_Item_Year_13_DV)&gt;0,SUM(Capital_Item_Year_13_DV)*(1+Capital_Item_Annual_Inflation_Rate)^12,"")</f>
        <v/>
      </c>
      <c r="Z97" s="81" t="str">
        <f>IF(SUM(Capital_Item_Year_14_DV)&gt;0,SUM(Capital_Item_Year_14_DV)*(1+Capital_Item_Annual_Inflation_Rate)^13,"")</f>
        <v/>
      </c>
      <c r="AA97" s="82" t="str">
        <f>IF(SUM(Capital_Item_Year_15_DV)&gt;0,SUM(Capital_Item_Year_15_DV)*(1+Capital_Item_Annual_Inflation_Rate)^1,"")</f>
        <v/>
      </c>
      <c r="AB97" s="152"/>
      <c r="AC97" s="153"/>
      <c r="AD97" s="153"/>
      <c r="AE97" s="154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</row>
    <row r="98" spans="1:131" x14ac:dyDescent="0.25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</row>
  </sheetData>
  <sheetProtection algorithmName="SHA-512" hashValue="bXipc2aXy0gO8c4TltJyEDn1SL531afbhnMCqZFnczAFvnYhvewC4h+/4wDKTsumABBXHQ7D+rKQ7PAG8zyurg==" saltValue="PovtdBu6bCI8roGJCzx87A==" spinCount="100000" sheet="1" objects="1" scenarios="1"/>
  <dataValidations count="1">
    <dataValidation type="whole" operator="greaterThanOrEqual" allowBlank="1" showInputMessage="1" showErrorMessage="1" sqref="AY10" xr:uid="{3F31B999-C454-4011-B3F8-A2404C1DED1C}">
      <formula1>0</formula1>
    </dataValidation>
  </dataValidations>
  <pageMargins left="0.7" right="0.7" top="0.75" bottom="0.75" header="0.3" footer="0.3"/>
  <pageSetup paperSize="5" scale="47" fitToWidth="4" fitToHeight="2" pageOrder="overThenDown" orientation="landscape" r:id="rId1"/>
  <headerFooter>
    <oddHeader>&amp;C&amp;"Source Sans Pro,Regular"&amp;F</oddHeader>
    <oddFooter>&amp;L&amp;"Source Sans Pro,Regular"&amp;K000000© 2023 Fannie Mae. Trademarks of Fannie Mae.
&amp;A&amp;C&amp;"Source Sans Pro,Regular"Form 4099E PCA - September 2023&amp;R&amp;"Source Sans Pro,Regular"Page &amp;P of &amp;N</oddFooter>
  </headerFooter>
  <ignoredErrors>
    <ignoredError sqref="V11 AU11 BM11 BU11:BV11 BY11 CC11 P1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07B9-9747-4C2F-AD4E-DB718A72AD6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&amp;L&amp;1#&amp;"Calibri"&amp;10&amp;K000000Fannie Mae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6A9C7-8457-4C6D-944D-0ED42FDAB180}">
  <sheetPr codeName="Sheet6"/>
  <dimension ref="A1:AO64"/>
  <sheetViews>
    <sheetView workbookViewId="0">
      <selection activeCell="B2" sqref="B2"/>
    </sheetView>
  </sheetViews>
  <sheetFormatPr defaultColWidth="0" defaultRowHeight="15" zeroHeight="1" x14ac:dyDescent="0.25"/>
  <cols>
    <col min="1" max="1" width="2.7109375" customWidth="1"/>
    <col min="2" max="2" width="35" bestFit="1" customWidth="1"/>
    <col min="3" max="3" width="2.7109375" customWidth="1"/>
    <col min="4" max="4" width="22.85546875" bestFit="1" customWidth="1"/>
    <col min="5" max="5" width="2.7109375" customWidth="1"/>
    <col min="6" max="6" width="61.28515625" bestFit="1" customWidth="1"/>
    <col min="7" max="7" width="2.7109375" customWidth="1"/>
    <col min="8" max="8" width="19.42578125" bestFit="1" customWidth="1"/>
    <col min="9" max="9" width="48.85546875" bestFit="1" customWidth="1"/>
    <col min="10" max="10" width="29.85546875" bestFit="1" customWidth="1"/>
    <col min="11" max="11" width="42.7109375" bestFit="1" customWidth="1"/>
    <col min="12" max="12" width="59.140625" bestFit="1" customWidth="1"/>
    <col min="13" max="13" width="61.28515625" bestFit="1" customWidth="1"/>
    <col min="14" max="14" width="49" bestFit="1" customWidth="1"/>
    <col min="15" max="15" width="2.7109375" customWidth="1"/>
    <col min="16" max="16" width="90" bestFit="1" customWidth="1"/>
    <col min="17" max="17" width="2.7109375" customWidth="1"/>
    <col min="18" max="18" width="55.140625" bestFit="1" customWidth="1"/>
    <col min="19" max="19" width="2.7109375" customWidth="1"/>
    <col min="20" max="20" width="17.5703125" hidden="1" customWidth="1"/>
    <col min="21" max="21" width="19.28515625" hidden="1" customWidth="1"/>
    <col min="22" max="22" width="22.42578125" hidden="1" customWidth="1"/>
    <col min="23" max="23" width="19.7109375" hidden="1" customWidth="1"/>
    <col min="24" max="24" width="16" hidden="1" customWidth="1"/>
    <col min="25" max="25" width="17.42578125" hidden="1" customWidth="1"/>
    <col min="26" max="26" width="21" hidden="1" customWidth="1"/>
    <col min="27" max="28" width="17.28515625" hidden="1" customWidth="1"/>
    <col min="29" max="29" width="40" hidden="1" customWidth="1"/>
    <col min="30" max="30" width="21" hidden="1" customWidth="1"/>
    <col min="31" max="31" width="22.140625" hidden="1" customWidth="1"/>
    <col min="32" max="32" width="6.85546875" hidden="1" customWidth="1"/>
    <col min="33" max="33" width="20.7109375" hidden="1" customWidth="1"/>
    <col min="34" max="34" width="9.85546875" hidden="1" customWidth="1"/>
    <col min="35" max="35" width="7.85546875" hidden="1" customWidth="1"/>
    <col min="36" max="36" width="20.28515625" hidden="1" customWidth="1"/>
    <col min="37" max="37" width="14.7109375" hidden="1" customWidth="1"/>
    <col min="38" max="38" width="12.7109375" hidden="1" customWidth="1"/>
    <col min="39" max="39" width="59.140625" hidden="1" customWidth="1"/>
    <col min="40" max="40" width="14.7109375" hidden="1" customWidth="1"/>
    <col min="41" max="41" width="11.85546875" hidden="1" customWidth="1"/>
    <col min="42" max="16384" width="9.140625" hidden="1"/>
  </cols>
  <sheetData>
    <row r="1" spans="2:18" x14ac:dyDescent="0.25"/>
    <row r="2" spans="2:18" x14ac:dyDescent="0.25">
      <c r="B2" s="2" t="s">
        <v>271</v>
      </c>
      <c r="D2" s="2" t="s">
        <v>272</v>
      </c>
      <c r="F2" s="2" t="s">
        <v>280</v>
      </c>
      <c r="H2" s="2" t="s">
        <v>283</v>
      </c>
      <c r="I2" s="4" t="s">
        <v>97</v>
      </c>
      <c r="J2" s="4" t="s">
        <v>96</v>
      </c>
      <c r="K2" s="4" t="s">
        <v>94</v>
      </c>
      <c r="L2" s="4" t="s">
        <v>92</v>
      </c>
      <c r="M2" s="4" t="s">
        <v>93</v>
      </c>
      <c r="N2" s="4" t="s">
        <v>95</v>
      </c>
      <c r="P2" s="2" t="s">
        <v>441</v>
      </c>
      <c r="R2" s="2" t="s">
        <v>511</v>
      </c>
    </row>
    <row r="3" spans="2:18" ht="15" customHeight="1" x14ac:dyDescent="0.25">
      <c r="B3" s="3" t="s">
        <v>25</v>
      </c>
      <c r="D3" s="3" t="s">
        <v>365</v>
      </c>
      <c r="F3" s="3" t="s">
        <v>306</v>
      </c>
      <c r="H3" s="240" t="s">
        <v>284</v>
      </c>
      <c r="I3" s="3" t="s">
        <v>167</v>
      </c>
      <c r="J3" s="3" t="s">
        <v>159</v>
      </c>
      <c r="K3" s="3" t="s">
        <v>144</v>
      </c>
      <c r="L3" s="3" t="s">
        <v>98</v>
      </c>
      <c r="M3" s="3" t="s">
        <v>133</v>
      </c>
      <c r="N3" s="3" t="s">
        <v>157</v>
      </c>
      <c r="P3" s="3" t="s">
        <v>430</v>
      </c>
      <c r="R3" s="3" t="s">
        <v>519</v>
      </c>
    </row>
    <row r="4" spans="2:18" x14ac:dyDescent="0.25">
      <c r="B4" s="3" t="s">
        <v>26</v>
      </c>
      <c r="D4" s="3" t="s">
        <v>366</v>
      </c>
      <c r="F4" s="3" t="s">
        <v>307</v>
      </c>
      <c r="H4" s="241"/>
      <c r="I4" s="3" t="s">
        <v>168</v>
      </c>
      <c r="J4" s="3" t="s">
        <v>164</v>
      </c>
      <c r="K4" s="3" t="s">
        <v>145</v>
      </c>
      <c r="L4" s="3" t="s">
        <v>99</v>
      </c>
      <c r="M4" s="3" t="s">
        <v>134</v>
      </c>
      <c r="N4" s="3" t="s">
        <v>158</v>
      </c>
      <c r="P4" s="3" t="s">
        <v>433</v>
      </c>
      <c r="R4" s="3" t="s">
        <v>512</v>
      </c>
    </row>
    <row r="5" spans="2:18" x14ac:dyDescent="0.25">
      <c r="D5" s="3" t="s">
        <v>367</v>
      </c>
      <c r="H5" s="241"/>
      <c r="I5" s="3" t="s">
        <v>169</v>
      </c>
      <c r="J5" s="3" t="s">
        <v>166</v>
      </c>
      <c r="K5" s="3" t="s">
        <v>146</v>
      </c>
      <c r="L5" s="3" t="s">
        <v>100</v>
      </c>
      <c r="M5" s="3" t="s">
        <v>135</v>
      </c>
      <c r="N5" s="2"/>
      <c r="P5" s="3" t="s">
        <v>439</v>
      </c>
    </row>
    <row r="6" spans="2:18" x14ac:dyDescent="0.25">
      <c r="B6" s="2" t="s">
        <v>273</v>
      </c>
      <c r="D6" s="3" t="s">
        <v>368</v>
      </c>
      <c r="F6" s="2" t="s">
        <v>315</v>
      </c>
      <c r="H6" s="241"/>
      <c r="I6" s="3" t="s">
        <v>170</v>
      </c>
      <c r="J6" s="3" t="s">
        <v>160</v>
      </c>
      <c r="K6" s="3" t="s">
        <v>147</v>
      </c>
      <c r="L6" s="3" t="s">
        <v>101</v>
      </c>
      <c r="M6" s="3" t="s">
        <v>136</v>
      </c>
      <c r="N6" s="2"/>
      <c r="P6" s="3" t="s">
        <v>434</v>
      </c>
      <c r="R6" s="2" t="s">
        <v>460</v>
      </c>
    </row>
    <row r="7" spans="2:18" x14ac:dyDescent="0.25">
      <c r="B7" s="3" t="s">
        <v>4</v>
      </c>
      <c r="D7" s="3" t="s">
        <v>369</v>
      </c>
      <c r="F7" s="3" t="s">
        <v>310</v>
      </c>
      <c r="H7" s="241"/>
      <c r="I7" s="3" t="s">
        <v>171</v>
      </c>
      <c r="J7" s="3" t="s">
        <v>161</v>
      </c>
      <c r="K7" s="3" t="s">
        <v>148</v>
      </c>
      <c r="L7" s="3" t="s">
        <v>102</v>
      </c>
      <c r="M7" s="3" t="s">
        <v>137</v>
      </c>
      <c r="N7" s="2"/>
      <c r="P7" s="3" t="s">
        <v>435</v>
      </c>
      <c r="R7" s="3" t="s">
        <v>456</v>
      </c>
    </row>
    <row r="8" spans="2:18" x14ac:dyDescent="0.25">
      <c r="B8" s="3" t="s">
        <v>5</v>
      </c>
      <c r="D8" s="3" t="s">
        <v>370</v>
      </c>
      <c r="F8" s="3" t="s">
        <v>311</v>
      </c>
      <c r="H8" s="241"/>
      <c r="I8" s="3" t="s">
        <v>172</v>
      </c>
      <c r="J8" s="3" t="s">
        <v>162</v>
      </c>
      <c r="K8" s="3" t="s">
        <v>149</v>
      </c>
      <c r="L8" s="3" t="s">
        <v>103</v>
      </c>
      <c r="M8" s="3" t="s">
        <v>138</v>
      </c>
      <c r="N8" s="2"/>
      <c r="P8" s="3" t="s">
        <v>431</v>
      </c>
      <c r="R8" s="3" t="s">
        <v>458</v>
      </c>
    </row>
    <row r="9" spans="2:18" x14ac:dyDescent="0.25">
      <c r="D9" s="3" t="s">
        <v>371</v>
      </c>
      <c r="F9" s="3" t="s">
        <v>312</v>
      </c>
      <c r="H9" s="241"/>
      <c r="I9" s="3" t="s">
        <v>173</v>
      </c>
      <c r="J9" s="3" t="s">
        <v>163</v>
      </c>
      <c r="K9" s="3" t="s">
        <v>150</v>
      </c>
      <c r="L9" s="3" t="s">
        <v>104</v>
      </c>
      <c r="M9" s="3" t="s">
        <v>139</v>
      </c>
      <c r="N9" s="2"/>
      <c r="P9" s="3" t="s">
        <v>429</v>
      </c>
      <c r="R9" s="3" t="s">
        <v>457</v>
      </c>
    </row>
    <row r="10" spans="2:18" x14ac:dyDescent="0.25">
      <c r="B10" s="2" t="s">
        <v>274</v>
      </c>
      <c r="D10" s="3" t="s">
        <v>372</v>
      </c>
      <c r="F10" s="3" t="s">
        <v>313</v>
      </c>
      <c r="H10" s="241"/>
      <c r="I10" s="3" t="s">
        <v>174</v>
      </c>
      <c r="J10" s="3" t="s">
        <v>165</v>
      </c>
      <c r="K10" s="3" t="s">
        <v>152</v>
      </c>
      <c r="L10" s="3" t="s">
        <v>105</v>
      </c>
      <c r="M10" s="3" t="s">
        <v>140</v>
      </c>
      <c r="N10" s="2"/>
      <c r="P10" s="3" t="s">
        <v>438</v>
      </c>
      <c r="R10" s="3" t="s">
        <v>459</v>
      </c>
    </row>
    <row r="11" spans="2:18" x14ac:dyDescent="0.25">
      <c r="B11" s="3" t="s">
        <v>17</v>
      </c>
      <c r="D11" s="3" t="s">
        <v>373</v>
      </c>
      <c r="F11" s="3" t="s">
        <v>314</v>
      </c>
      <c r="H11" s="241"/>
      <c r="I11" s="3" t="s">
        <v>176</v>
      </c>
      <c r="J11" s="2"/>
      <c r="K11" s="3" t="s">
        <v>153</v>
      </c>
      <c r="L11" s="3" t="s">
        <v>106</v>
      </c>
      <c r="M11" s="3" t="s">
        <v>141</v>
      </c>
      <c r="N11" s="2"/>
      <c r="P11" s="3" t="s">
        <v>16</v>
      </c>
      <c r="R11" s="3" t="s">
        <v>455</v>
      </c>
    </row>
    <row r="12" spans="2:18" x14ac:dyDescent="0.25">
      <c r="B12" s="3" t="s">
        <v>18</v>
      </c>
      <c r="D12" s="3" t="s">
        <v>374</v>
      </c>
      <c r="F12" s="3" t="s">
        <v>5</v>
      </c>
      <c r="H12" s="241"/>
      <c r="I12" s="3" t="s">
        <v>177</v>
      </c>
      <c r="J12" s="2"/>
      <c r="K12" s="3" t="s">
        <v>151</v>
      </c>
      <c r="L12" s="3" t="s">
        <v>107</v>
      </c>
      <c r="M12" s="3" t="s">
        <v>142</v>
      </c>
      <c r="N12" s="2"/>
      <c r="P12" s="3" t="s">
        <v>436</v>
      </c>
      <c r="R12" s="3" t="s">
        <v>448</v>
      </c>
    </row>
    <row r="13" spans="2:18" x14ac:dyDescent="0.25">
      <c r="B13" s="3" t="s">
        <v>19</v>
      </c>
      <c r="D13" s="3" t="s">
        <v>375</v>
      </c>
      <c r="H13" s="241"/>
      <c r="I13" s="3" t="s">
        <v>175</v>
      </c>
      <c r="J13" s="2"/>
      <c r="K13" s="3" t="s">
        <v>154</v>
      </c>
      <c r="L13" s="3" t="s">
        <v>108</v>
      </c>
      <c r="M13" s="3" t="s">
        <v>143</v>
      </c>
      <c r="N13" s="2"/>
      <c r="P13" s="3" t="s">
        <v>437</v>
      </c>
    </row>
    <row r="14" spans="2:18" x14ac:dyDescent="0.25">
      <c r="B14" s="3" t="s">
        <v>20</v>
      </c>
      <c r="D14" s="3" t="s">
        <v>376</v>
      </c>
      <c r="F14" s="2" t="s">
        <v>281</v>
      </c>
      <c r="H14" s="241"/>
      <c r="I14" s="3" t="s">
        <v>178</v>
      </c>
      <c r="J14" s="2"/>
      <c r="K14" s="3" t="s">
        <v>155</v>
      </c>
      <c r="L14" s="3" t="s">
        <v>109</v>
      </c>
      <c r="M14" s="2"/>
      <c r="N14" s="2"/>
      <c r="P14" s="3" t="s">
        <v>432</v>
      </c>
      <c r="R14" s="2" t="s">
        <v>447</v>
      </c>
    </row>
    <row r="15" spans="2:18" x14ac:dyDescent="0.25">
      <c r="B15" s="3" t="s">
        <v>21</v>
      </c>
      <c r="D15" s="3" t="s">
        <v>380</v>
      </c>
      <c r="F15" s="3" t="s">
        <v>88</v>
      </c>
      <c r="H15" s="241"/>
      <c r="I15" s="3" t="s">
        <v>255</v>
      </c>
      <c r="J15" s="2"/>
      <c r="K15" s="3" t="s">
        <v>156</v>
      </c>
      <c r="L15" s="3" t="s">
        <v>110</v>
      </c>
      <c r="M15" s="2"/>
      <c r="N15" s="2"/>
      <c r="P15" s="3" t="s">
        <v>440</v>
      </c>
      <c r="R15" s="3" t="s">
        <v>446</v>
      </c>
    </row>
    <row r="16" spans="2:18" x14ac:dyDescent="0.25">
      <c r="B16" s="3" t="s">
        <v>10</v>
      </c>
      <c r="D16" s="3" t="s">
        <v>377</v>
      </c>
      <c r="F16" s="3" t="s">
        <v>89</v>
      </c>
      <c r="H16" s="241"/>
      <c r="I16" s="3" t="s">
        <v>253</v>
      </c>
      <c r="J16" s="2"/>
      <c r="K16" s="2"/>
      <c r="L16" s="3" t="s">
        <v>111</v>
      </c>
      <c r="M16" s="2"/>
      <c r="N16" s="2"/>
      <c r="P16" s="3" t="s">
        <v>10</v>
      </c>
      <c r="R16" s="3" t="s">
        <v>443</v>
      </c>
    </row>
    <row r="17" spans="2:18" x14ac:dyDescent="0.25">
      <c r="D17" s="3" t="s">
        <v>378</v>
      </c>
      <c r="F17" s="3" t="s">
        <v>90</v>
      </c>
      <c r="H17" s="241"/>
      <c r="I17" s="3" t="s">
        <v>179</v>
      </c>
      <c r="J17" s="2"/>
      <c r="K17" s="2"/>
      <c r="L17" s="3" t="s">
        <v>112</v>
      </c>
      <c r="M17" s="2"/>
      <c r="N17" s="2"/>
      <c r="R17" s="3" t="s">
        <v>442</v>
      </c>
    </row>
    <row r="18" spans="2:18" x14ac:dyDescent="0.25">
      <c r="B18" s="2" t="s">
        <v>275</v>
      </c>
      <c r="D18" s="3" t="s">
        <v>379</v>
      </c>
      <c r="F18" s="3" t="s">
        <v>87</v>
      </c>
      <c r="H18" s="241"/>
      <c r="I18" s="3" t="s">
        <v>252</v>
      </c>
      <c r="J18" s="2"/>
      <c r="K18" s="2"/>
      <c r="L18" s="3" t="s">
        <v>113</v>
      </c>
      <c r="M18" s="2"/>
      <c r="N18" s="2"/>
      <c r="P18" s="2" t="s">
        <v>461</v>
      </c>
      <c r="R18" s="3" t="s">
        <v>445</v>
      </c>
    </row>
    <row r="19" spans="2:18" x14ac:dyDescent="0.25">
      <c r="B19" s="3" t="s">
        <v>9</v>
      </c>
      <c r="D19" s="3" t="s">
        <v>381</v>
      </c>
      <c r="F19" s="3" t="s">
        <v>91</v>
      </c>
      <c r="H19" s="241"/>
      <c r="I19" s="3" t="s">
        <v>251</v>
      </c>
      <c r="J19" s="2"/>
      <c r="K19" s="2"/>
      <c r="L19" s="3" t="s">
        <v>114</v>
      </c>
      <c r="M19" s="2"/>
      <c r="N19" s="2"/>
      <c r="P19" s="3" t="s">
        <v>504</v>
      </c>
      <c r="R19" s="3" t="s">
        <v>444</v>
      </c>
    </row>
    <row r="20" spans="2:18" x14ac:dyDescent="0.25">
      <c r="B20" s="3" t="s">
        <v>7</v>
      </c>
      <c r="D20" s="3" t="s">
        <v>382</v>
      </c>
      <c r="H20" s="241"/>
      <c r="I20" s="3" t="s">
        <v>250</v>
      </c>
      <c r="J20" s="2"/>
      <c r="K20" s="2"/>
      <c r="L20" s="3" t="s">
        <v>115</v>
      </c>
      <c r="M20" s="2"/>
      <c r="N20" s="2"/>
      <c r="P20" s="3" t="s">
        <v>505</v>
      </c>
      <c r="R20" s="3" t="s">
        <v>10</v>
      </c>
    </row>
    <row r="21" spans="2:18" x14ac:dyDescent="0.25">
      <c r="B21" s="3" t="s">
        <v>8</v>
      </c>
      <c r="D21" s="3" t="s">
        <v>383</v>
      </c>
      <c r="F21" s="2" t="s">
        <v>282</v>
      </c>
      <c r="H21" s="241"/>
      <c r="I21" s="3" t="s">
        <v>249</v>
      </c>
      <c r="J21" s="2"/>
      <c r="K21" s="2"/>
      <c r="L21" s="3" t="s">
        <v>116</v>
      </c>
      <c r="M21" s="2"/>
      <c r="N21" s="2"/>
      <c r="P21" s="3" t="s">
        <v>454</v>
      </c>
    </row>
    <row r="22" spans="2:18" x14ac:dyDescent="0.25">
      <c r="B22" s="3" t="s">
        <v>10</v>
      </c>
      <c r="D22" s="3" t="s">
        <v>384</v>
      </c>
      <c r="F22" s="3" t="s">
        <v>292</v>
      </c>
      <c r="H22" s="241"/>
      <c r="I22" s="3" t="s">
        <v>254</v>
      </c>
      <c r="J22" s="2"/>
      <c r="K22" s="2"/>
      <c r="L22" s="3" t="s">
        <v>117</v>
      </c>
      <c r="M22" s="2"/>
      <c r="N22" s="2"/>
      <c r="R22" s="2" t="s">
        <v>453</v>
      </c>
    </row>
    <row r="23" spans="2:18" x14ac:dyDescent="0.25">
      <c r="D23" s="3" t="s">
        <v>385</v>
      </c>
      <c r="F23" s="3" t="s">
        <v>293</v>
      </c>
      <c r="H23" s="241"/>
      <c r="I23" s="2"/>
      <c r="J23" s="2"/>
      <c r="K23" s="2"/>
      <c r="L23" s="3" t="s">
        <v>118</v>
      </c>
      <c r="M23" s="2"/>
      <c r="N23" s="2"/>
      <c r="P23" s="2" t="s">
        <v>476</v>
      </c>
      <c r="R23" s="3" t="s">
        <v>452</v>
      </c>
    </row>
    <row r="24" spans="2:18" x14ac:dyDescent="0.25">
      <c r="B24" s="2" t="s">
        <v>277</v>
      </c>
      <c r="D24" s="3" t="s">
        <v>386</v>
      </c>
      <c r="F24" s="3" t="s">
        <v>294</v>
      </c>
      <c r="H24" s="241"/>
      <c r="I24" s="2"/>
      <c r="J24" s="2"/>
      <c r="K24" s="2"/>
      <c r="L24" s="3" t="s">
        <v>119</v>
      </c>
      <c r="M24" s="2"/>
      <c r="N24" s="2"/>
      <c r="P24" s="3" t="s">
        <v>467</v>
      </c>
      <c r="R24" s="3" t="s">
        <v>451</v>
      </c>
    </row>
    <row r="25" spans="2:18" x14ac:dyDescent="0.25">
      <c r="B25" s="3" t="s">
        <v>22</v>
      </c>
      <c r="D25" s="3" t="s">
        <v>387</v>
      </c>
      <c r="F25" s="3" t="s">
        <v>295</v>
      </c>
      <c r="H25" s="241"/>
      <c r="I25" s="2"/>
      <c r="J25" s="2"/>
      <c r="K25" s="2"/>
      <c r="L25" s="3" t="s">
        <v>122</v>
      </c>
      <c r="M25" s="2"/>
      <c r="N25" s="2"/>
      <c r="P25" s="3" t="s">
        <v>468</v>
      </c>
      <c r="R25" s="3" t="s">
        <v>543</v>
      </c>
    </row>
    <row r="26" spans="2:18" x14ac:dyDescent="0.25">
      <c r="B26" s="3" t="s">
        <v>23</v>
      </c>
      <c r="D26" s="3" t="s">
        <v>388</v>
      </c>
      <c r="F26" s="3" t="s">
        <v>296</v>
      </c>
      <c r="H26" s="241"/>
      <c r="I26" s="2"/>
      <c r="J26" s="2"/>
      <c r="K26" s="2"/>
      <c r="L26" s="3" t="s">
        <v>120</v>
      </c>
      <c r="M26" s="2"/>
      <c r="N26" s="2"/>
      <c r="P26" s="3" t="s">
        <v>469</v>
      </c>
      <c r="R26" s="3" t="s">
        <v>450</v>
      </c>
    </row>
    <row r="27" spans="2:18" x14ac:dyDescent="0.25">
      <c r="B27" s="3" t="s">
        <v>10</v>
      </c>
      <c r="D27" s="3" t="s">
        <v>389</v>
      </c>
      <c r="F27" s="3" t="s">
        <v>297</v>
      </c>
      <c r="H27" s="241"/>
      <c r="I27" s="2"/>
      <c r="J27" s="2"/>
      <c r="K27" s="2"/>
      <c r="L27" s="3" t="s">
        <v>121</v>
      </c>
      <c r="M27" s="2"/>
      <c r="N27" s="2"/>
      <c r="P27" s="3" t="s">
        <v>470</v>
      </c>
      <c r="R27" s="3" t="s">
        <v>10</v>
      </c>
    </row>
    <row r="28" spans="2:18" x14ac:dyDescent="0.25">
      <c r="D28" s="3" t="s">
        <v>390</v>
      </c>
      <c r="F28" s="3" t="s">
        <v>298</v>
      </c>
      <c r="H28" s="241"/>
      <c r="I28" s="2"/>
      <c r="J28" s="2"/>
      <c r="K28" s="2"/>
      <c r="L28" s="3" t="s">
        <v>123</v>
      </c>
      <c r="M28" s="2"/>
      <c r="N28" s="2"/>
      <c r="P28" s="3" t="s">
        <v>471</v>
      </c>
      <c r="R28" s="3" t="s">
        <v>454</v>
      </c>
    </row>
    <row r="29" spans="2:18" x14ac:dyDescent="0.25">
      <c r="B29" s="2" t="s">
        <v>278</v>
      </c>
      <c r="D29" s="3" t="s">
        <v>391</v>
      </c>
      <c r="F29" s="3" t="s">
        <v>301</v>
      </c>
      <c r="H29" s="241"/>
      <c r="I29" s="2"/>
      <c r="J29" s="2"/>
      <c r="K29" s="2"/>
      <c r="L29" s="3" t="s">
        <v>124</v>
      </c>
      <c r="M29" s="2"/>
      <c r="N29" s="2"/>
      <c r="P29" s="3" t="s">
        <v>472</v>
      </c>
    </row>
    <row r="30" spans="2:18" x14ac:dyDescent="0.25">
      <c r="B30" s="3" t="s">
        <v>14</v>
      </c>
      <c r="D30" s="3" t="s">
        <v>392</v>
      </c>
      <c r="F30" s="3" t="s">
        <v>299</v>
      </c>
      <c r="H30" s="241"/>
      <c r="I30" s="2"/>
      <c r="J30" s="2"/>
      <c r="K30" s="2"/>
      <c r="L30" s="3" t="s">
        <v>125</v>
      </c>
      <c r="M30" s="2"/>
      <c r="N30" s="2"/>
      <c r="P30" s="3" t="s">
        <v>473</v>
      </c>
      <c r="R30" s="2" t="s">
        <v>464</v>
      </c>
    </row>
    <row r="31" spans="2:18" x14ac:dyDescent="0.25">
      <c r="B31" s="3" t="s">
        <v>13</v>
      </c>
      <c r="D31" s="3" t="s">
        <v>393</v>
      </c>
      <c r="F31" s="3" t="s">
        <v>300</v>
      </c>
      <c r="H31" s="241"/>
      <c r="I31" s="2"/>
      <c r="J31" s="2"/>
      <c r="K31" s="2"/>
      <c r="L31" s="3" t="s">
        <v>126</v>
      </c>
      <c r="M31" s="2"/>
      <c r="N31" s="2"/>
      <c r="P31" s="3" t="s">
        <v>474</v>
      </c>
      <c r="R31" s="3" t="s">
        <v>462</v>
      </c>
    </row>
    <row r="32" spans="2:18" x14ac:dyDescent="0.25">
      <c r="B32" s="3" t="s">
        <v>15</v>
      </c>
      <c r="D32" s="3" t="s">
        <v>394</v>
      </c>
      <c r="H32" s="241"/>
      <c r="I32" s="2"/>
      <c r="J32" s="2"/>
      <c r="K32" s="2"/>
      <c r="L32" s="3" t="s">
        <v>127</v>
      </c>
      <c r="M32" s="2"/>
      <c r="N32" s="2"/>
      <c r="P32" s="3" t="s">
        <v>475</v>
      </c>
      <c r="R32" s="3" t="s">
        <v>463</v>
      </c>
    </row>
    <row r="33" spans="2:18" x14ac:dyDescent="0.25">
      <c r="B33" s="3" t="s">
        <v>12</v>
      </c>
      <c r="D33" s="3" t="s">
        <v>395</v>
      </c>
      <c r="F33" s="2" t="s">
        <v>339</v>
      </c>
      <c r="H33" s="241"/>
      <c r="I33" s="2"/>
      <c r="J33" s="2"/>
      <c r="K33" s="2"/>
      <c r="L33" s="3" t="s">
        <v>128</v>
      </c>
      <c r="M33" s="2"/>
      <c r="N33" s="2"/>
      <c r="P33" s="3" t="s">
        <v>10</v>
      </c>
    </row>
    <row r="34" spans="2:18" x14ac:dyDescent="0.25">
      <c r="B34" s="3" t="s">
        <v>16</v>
      </c>
      <c r="D34" s="3" t="s">
        <v>396</v>
      </c>
      <c r="F34" s="3" t="s">
        <v>340</v>
      </c>
      <c r="H34" s="241"/>
      <c r="I34" s="2"/>
      <c r="J34" s="2"/>
      <c r="K34" s="2"/>
      <c r="L34" s="3" t="s">
        <v>129</v>
      </c>
      <c r="M34" s="2"/>
      <c r="N34" s="2"/>
      <c r="R34" s="2" t="s">
        <v>530</v>
      </c>
    </row>
    <row r="35" spans="2:18" x14ac:dyDescent="0.25">
      <c r="B35" s="3" t="s">
        <v>11</v>
      </c>
      <c r="D35" s="3" t="s">
        <v>397</v>
      </c>
      <c r="F35" s="3" t="s">
        <v>363</v>
      </c>
      <c r="H35" s="241"/>
      <c r="I35" s="2"/>
      <c r="J35" s="2"/>
      <c r="K35" s="2"/>
      <c r="L35" s="3" t="s">
        <v>130</v>
      </c>
      <c r="M35" s="2"/>
      <c r="N35" s="2"/>
      <c r="P35" s="2" t="s">
        <v>488</v>
      </c>
      <c r="R35" s="3" t="s">
        <v>466</v>
      </c>
    </row>
    <row r="36" spans="2:18" x14ac:dyDescent="0.25">
      <c r="B36" s="3" t="s">
        <v>10</v>
      </c>
      <c r="D36" s="3" t="s">
        <v>398</v>
      </c>
      <c r="F36" s="3" t="s">
        <v>351</v>
      </c>
      <c r="H36" s="241"/>
      <c r="I36" s="2"/>
      <c r="J36" s="2"/>
      <c r="K36" s="2"/>
      <c r="L36" s="3" t="s">
        <v>131</v>
      </c>
      <c r="M36" s="2"/>
      <c r="N36" s="2"/>
      <c r="P36" s="3" t="s">
        <v>481</v>
      </c>
      <c r="R36" s="3" t="s">
        <v>465</v>
      </c>
    </row>
    <row r="37" spans="2:18" x14ac:dyDescent="0.25">
      <c r="D37" s="3" t="s">
        <v>399</v>
      </c>
      <c r="F37" s="3" t="s">
        <v>352</v>
      </c>
      <c r="H37" s="242"/>
      <c r="I37" s="2"/>
      <c r="J37" s="2"/>
      <c r="K37" s="2"/>
      <c r="L37" s="3" t="s">
        <v>132</v>
      </c>
      <c r="M37" s="2"/>
      <c r="N37" s="2"/>
      <c r="P37" s="3" t="s">
        <v>482</v>
      </c>
      <c r="R37" t="s">
        <v>529</v>
      </c>
    </row>
    <row r="38" spans="2:18" x14ac:dyDescent="0.25">
      <c r="B38" s="2" t="s">
        <v>279</v>
      </c>
      <c r="D38" s="3" t="s">
        <v>400</v>
      </c>
      <c r="F38" s="3" t="s">
        <v>341</v>
      </c>
      <c r="P38" s="3" t="s">
        <v>483</v>
      </c>
      <c r="R38" s="3" t="s">
        <v>454</v>
      </c>
    </row>
    <row r="39" spans="2:18" x14ac:dyDescent="0.25">
      <c r="B39" s="3" t="s">
        <v>14</v>
      </c>
      <c r="D39" s="3" t="s">
        <v>401</v>
      </c>
      <c r="F39" s="3" t="s">
        <v>342</v>
      </c>
      <c r="P39" s="3" t="s">
        <v>484</v>
      </c>
    </row>
    <row r="40" spans="2:18" x14ac:dyDescent="0.25">
      <c r="B40" s="3" t="s">
        <v>13</v>
      </c>
      <c r="D40" s="3" t="s">
        <v>402</v>
      </c>
      <c r="F40" s="3" t="s">
        <v>353</v>
      </c>
      <c r="P40" s="3" t="s">
        <v>485</v>
      </c>
      <c r="R40" s="2" t="s">
        <v>480</v>
      </c>
    </row>
    <row r="41" spans="2:18" x14ac:dyDescent="0.25">
      <c r="B41" s="3" t="s">
        <v>15</v>
      </c>
      <c r="D41" s="3" t="s">
        <v>403</v>
      </c>
      <c r="F41" s="3" t="s">
        <v>343</v>
      </c>
      <c r="P41" s="3" t="s">
        <v>486</v>
      </c>
      <c r="R41" s="3" t="s">
        <v>477</v>
      </c>
    </row>
    <row r="42" spans="2:18" x14ac:dyDescent="0.25">
      <c r="B42" s="3" t="s">
        <v>12</v>
      </c>
      <c r="D42" s="3" t="s">
        <v>404</v>
      </c>
      <c r="F42" s="226" t="s">
        <v>520</v>
      </c>
      <c r="P42" s="3" t="s">
        <v>487</v>
      </c>
      <c r="R42" s="3" t="s">
        <v>478</v>
      </c>
    </row>
    <row r="43" spans="2:18" x14ac:dyDescent="0.25">
      <c r="B43" s="3" t="s">
        <v>16</v>
      </c>
      <c r="D43" s="3" t="s">
        <v>405</v>
      </c>
      <c r="F43" s="3" t="s">
        <v>354</v>
      </c>
      <c r="P43" s="3" t="s">
        <v>448</v>
      </c>
      <c r="R43" s="3" t="s">
        <v>479</v>
      </c>
    </row>
    <row r="44" spans="2:18" x14ac:dyDescent="0.25">
      <c r="B44" s="3" t="s">
        <v>11</v>
      </c>
      <c r="D44" s="3" t="s">
        <v>406</v>
      </c>
      <c r="F44" s="3" t="s">
        <v>344</v>
      </c>
    </row>
    <row r="45" spans="2:18" x14ac:dyDescent="0.25">
      <c r="B45" s="3" t="s">
        <v>10</v>
      </c>
      <c r="D45" s="3" t="s">
        <v>407</v>
      </c>
      <c r="F45" s="3" t="s">
        <v>345</v>
      </c>
      <c r="P45" s="2" t="s">
        <v>503</v>
      </c>
      <c r="R45" s="2" t="s">
        <v>513</v>
      </c>
    </row>
    <row r="46" spans="2:18" x14ac:dyDescent="0.25">
      <c r="D46" s="3" t="s">
        <v>408</v>
      </c>
      <c r="F46" s="3" t="s">
        <v>355</v>
      </c>
      <c r="P46" s="3" t="s">
        <v>4</v>
      </c>
      <c r="R46" s="3" t="s">
        <v>514</v>
      </c>
    </row>
    <row r="47" spans="2:18" x14ac:dyDescent="0.25">
      <c r="D47" s="3" t="s">
        <v>409</v>
      </c>
      <c r="F47" s="3" t="s">
        <v>356</v>
      </c>
      <c r="P47" s="3" t="s">
        <v>5</v>
      </c>
      <c r="R47" s="3" t="s">
        <v>515</v>
      </c>
    </row>
    <row r="48" spans="2:18" x14ac:dyDescent="0.25">
      <c r="D48" s="3" t="s">
        <v>410</v>
      </c>
      <c r="F48" s="3" t="s">
        <v>346</v>
      </c>
      <c r="P48" s="3" t="s">
        <v>448</v>
      </c>
      <c r="R48" s="3" t="s">
        <v>516</v>
      </c>
    </row>
    <row r="49" spans="4:16" x14ac:dyDescent="0.25">
      <c r="D49" s="3" t="s">
        <v>411</v>
      </c>
      <c r="F49" s="3" t="s">
        <v>357</v>
      </c>
      <c r="P49" s="3" t="s">
        <v>454</v>
      </c>
    </row>
    <row r="50" spans="4:16" x14ac:dyDescent="0.25">
      <c r="D50" s="3" t="s">
        <v>412</v>
      </c>
      <c r="F50" s="3" t="s">
        <v>347</v>
      </c>
    </row>
    <row r="51" spans="4:16" x14ac:dyDescent="0.25">
      <c r="D51" s="3" t="s">
        <v>413</v>
      </c>
      <c r="F51" s="226" t="s">
        <v>521</v>
      </c>
    </row>
    <row r="52" spans="4:16" x14ac:dyDescent="0.25">
      <c r="D52" s="3" t="s">
        <v>414</v>
      </c>
      <c r="F52" s="226" t="s">
        <v>522</v>
      </c>
    </row>
    <row r="53" spans="4:16" x14ac:dyDescent="0.25">
      <c r="D53" s="3" t="s">
        <v>415</v>
      </c>
      <c r="F53" s="226" t="s">
        <v>523</v>
      </c>
    </row>
    <row r="54" spans="4:16" x14ac:dyDescent="0.25">
      <c r="D54" s="3" t="s">
        <v>416</v>
      </c>
      <c r="F54" s="3" t="s">
        <v>348</v>
      </c>
    </row>
    <row r="55" spans="4:16" x14ac:dyDescent="0.25">
      <c r="F55" s="3" t="s">
        <v>349</v>
      </c>
    </row>
    <row r="56" spans="4:16" x14ac:dyDescent="0.25">
      <c r="D56" s="2" t="s">
        <v>449</v>
      </c>
      <c r="F56" s="3" t="s">
        <v>358</v>
      </c>
    </row>
    <row r="57" spans="4:16" x14ac:dyDescent="0.25">
      <c r="D57" s="3" t="s">
        <v>4</v>
      </c>
      <c r="F57" s="3" t="s">
        <v>359</v>
      </c>
    </row>
    <row r="58" spans="4:16" x14ac:dyDescent="0.25">
      <c r="D58" s="3" t="s">
        <v>5</v>
      </c>
      <c r="F58" s="3" t="s">
        <v>360</v>
      </c>
    </row>
    <row r="59" spans="4:16" x14ac:dyDescent="0.25">
      <c r="D59" s="3" t="s">
        <v>448</v>
      </c>
      <c r="F59" s="3" t="s">
        <v>361</v>
      </c>
    </row>
    <row r="60" spans="4:16" x14ac:dyDescent="0.25">
      <c r="F60" s="226" t="s">
        <v>524</v>
      </c>
    </row>
    <row r="61" spans="4:16" x14ac:dyDescent="0.25">
      <c r="F61" s="3" t="s">
        <v>350</v>
      </c>
    </row>
    <row r="62" spans="4:16" x14ac:dyDescent="0.25">
      <c r="F62" s="3" t="s">
        <v>362</v>
      </c>
    </row>
    <row r="63" spans="4:16" x14ac:dyDescent="0.25"/>
    <row r="64" spans="4:16" x14ac:dyDescent="0.25"/>
  </sheetData>
  <sheetProtection algorithmName="SHA-512" hashValue="fXKmgQHz+DGHYDnxZcG3+fUjgFGB0bgroE1X+MKEx3PkJ3fTc/iFet85z8wkGlkSO6HznaM1iMaSnt2ahnwwYg==" saltValue="/rebFuSZyYVr+iw6fBLKzA==" spinCount="100000" sheet="1" objects="1" scenarios="1"/>
  <sortState ref="R35:R36">
    <sortCondition ref="R35:R36"/>
  </sortState>
  <mergeCells count="1">
    <mergeCell ref="H3:H37"/>
  </mergeCells>
  <pageMargins left="0.7" right="0.7" top="0.75" bottom="0.75" header="0.3" footer="0.3"/>
  <pageSetup orientation="portrait" r:id="rId1"/>
  <headerFooter>
    <oddFooter>&amp;L&amp;1#&amp;"Calibri"&amp;10&amp;K000000Fannie Mae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E6379E5E18414281F6E6237BA60B69" ma:contentTypeVersion="9" ma:contentTypeDescription="Create a new document." ma:contentTypeScope="" ma:versionID="bcae6b28bc41e0f246d128b73eee0ebc">
  <xsd:schema xmlns:xsd="http://www.w3.org/2001/XMLSchema" xmlns:xs="http://www.w3.org/2001/XMLSchema" xmlns:p="http://schemas.microsoft.com/office/2006/metadata/properties" xmlns:ns3="4872f512-630e-44f3-ba92-d7708c741d62" targetNamespace="http://schemas.microsoft.com/office/2006/metadata/properties" ma:root="true" ma:fieldsID="0e3050e7842514e7c5083e533b590237" ns3:_="">
    <xsd:import namespace="4872f512-630e-44f3-ba92-d7708c741d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2f512-630e-44f3-ba92-d7708c741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DBA32D-0C2D-41DD-8971-85FCE0DEC7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878C6E-8E48-4D17-A78D-845A2E4DC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2f512-630e-44f3-ba92-d7708c741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DEE9FC-1964-46C2-A574-CD59DF04E90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872f512-630e-44f3-ba92-d7708c741d62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225</vt:i4>
      </vt:variant>
    </vt:vector>
  </HeadingPairs>
  <TitlesOfParts>
    <vt:vector size="229" baseType="lpstr">
      <vt:lpstr>Read Me First</vt:lpstr>
      <vt:lpstr>PCA Data Input</vt:lpstr>
      <vt:lpstr>PCA Repairs-CapItems Data Input</vt:lpstr>
      <vt:lpstr>PCA Data View</vt:lpstr>
      <vt:lpstr>ADA_FHA_Compliance_Issues?</vt:lpstr>
      <vt:lpstr>Adjoining_Parcel?</vt:lpstr>
      <vt:lpstr>Aluminum_Branch_Wiring</vt:lpstr>
      <vt:lpstr>Assessment_Date</vt:lpstr>
      <vt:lpstr>Assessment_Details</vt:lpstr>
      <vt:lpstr>Assessor_s_Parcel_Number</vt:lpstr>
      <vt:lpstr>Building_Retrofitted_for_Flood_Resiliency_Type</vt:lpstr>
      <vt:lpstr>Building_Type</vt:lpstr>
      <vt:lpstr>Building_Type_Description</vt:lpstr>
      <vt:lpstr>BuildingType</vt:lpstr>
      <vt:lpstr>Capital_Item_Annual_Inflation_Rate</vt:lpstr>
      <vt:lpstr>Capital_Item_Total_Inflated_at_Annual_Inflation_Rate</vt:lpstr>
      <vt:lpstr>Capital_Item_Total_Uninflated</vt:lpstr>
      <vt:lpstr>Capital_Item_Year_1</vt:lpstr>
      <vt:lpstr>Capital_Item_Year_1_DV</vt:lpstr>
      <vt:lpstr>Capital_Item_Year_10</vt:lpstr>
      <vt:lpstr>Capital_Item_Year_10_DV</vt:lpstr>
      <vt:lpstr>Capital_Item_Year_11</vt:lpstr>
      <vt:lpstr>Capital_Item_Year_11_DV</vt:lpstr>
      <vt:lpstr>Capital_Item_Year_12</vt:lpstr>
      <vt:lpstr>Capital_Item_Year_12_DV</vt:lpstr>
      <vt:lpstr>Capital_Item_Year_13</vt:lpstr>
      <vt:lpstr>Capital_Item_Year_13_DV</vt:lpstr>
      <vt:lpstr>Capital_Item_Year_14</vt:lpstr>
      <vt:lpstr>Capital_Item_Year_14_DV</vt:lpstr>
      <vt:lpstr>Capital_Item_Year_15</vt:lpstr>
      <vt:lpstr>Capital_Item_Year_15_DV</vt:lpstr>
      <vt:lpstr>Capital_Item_Year_2</vt:lpstr>
      <vt:lpstr>Capital_Item_Year_2_DV</vt:lpstr>
      <vt:lpstr>Capital_Item_Year_3</vt:lpstr>
      <vt:lpstr>Capital_Item_Year_3_DV</vt:lpstr>
      <vt:lpstr>Capital_Item_Year_4</vt:lpstr>
      <vt:lpstr>Capital_Item_Year_4_DV</vt:lpstr>
      <vt:lpstr>Capital_Item_Year_5</vt:lpstr>
      <vt:lpstr>Capital_Item_Year_5_DV</vt:lpstr>
      <vt:lpstr>Capital_Item_Year_6</vt:lpstr>
      <vt:lpstr>Capital_Item_Year_6_DV</vt:lpstr>
      <vt:lpstr>Capital_Item_Year_7</vt:lpstr>
      <vt:lpstr>Capital_Item_Year_7_DV</vt:lpstr>
      <vt:lpstr>Capital_Item_Year_8</vt:lpstr>
      <vt:lpstr>Capital_Item_Year_8_DV</vt:lpstr>
      <vt:lpstr>Capital_Item_Year_9</vt:lpstr>
      <vt:lpstr>Capital_Item_Year_9_DV</vt:lpstr>
      <vt:lpstr>CapitalItemActionCode</vt:lpstr>
      <vt:lpstr>CapitalItemCategory</vt:lpstr>
      <vt:lpstr>Catastrophic_Event_Prone?</vt:lpstr>
      <vt:lpstr>City</vt:lpstr>
      <vt:lpstr>Cladding_Type</vt:lpstr>
      <vt:lpstr>Cladding_Type_Other_Description</vt:lpstr>
      <vt:lpstr>Climate_Hazard_Comment</vt:lpstr>
      <vt:lpstr>Collateral_Reference_Number</vt:lpstr>
      <vt:lpstr>Commercial_Retail_Use_Module_Completed?</vt:lpstr>
      <vt:lpstr>Common_Stairways_or_Hallways?</vt:lpstr>
      <vt:lpstr>Compressed_Wood_or_Composite_Board_Siding</vt:lpstr>
      <vt:lpstr>Cooperative_Property_Module_Completed?</vt:lpstr>
      <vt:lpstr>Covered_Common_Breezeways?</vt:lpstr>
      <vt:lpstr>CRN</vt:lpstr>
      <vt:lpstr>Data_Destination</vt:lpstr>
      <vt:lpstr>Data_To_Copy</vt:lpstr>
      <vt:lpstr>DataInputRange</vt:lpstr>
      <vt:lpstr>DataInputRepairsRange</vt:lpstr>
      <vt:lpstr>Deal_Identifier</vt:lpstr>
      <vt:lpstr>DUS_Lender_Name</vt:lpstr>
      <vt:lpstr>DUSLenderName</vt:lpstr>
      <vt:lpstr>Electrical_Overload_Protection___Fused_Subpanels</vt:lpstr>
      <vt:lpstr>Ember_Accumulators_Present_Indicator</vt:lpstr>
      <vt:lpstr>Energy_Compliance_and_Reporting?</vt:lpstr>
      <vt:lpstr>Equipment_Earthquake_Bracing_Indicator</vt:lpstr>
      <vt:lpstr>Exterior_Insulation_and_Finishing__EIFS</vt:lpstr>
      <vt:lpstr>Fannie_Mae_Identifiers</vt:lpstr>
      <vt:lpstr>Federal_Pacific_Electric_Stab_Lok_panels</vt:lpstr>
      <vt:lpstr>Fire_Retardant_Treated_Plywood__FRTP</vt:lpstr>
      <vt:lpstr>Fire_Service_Response_Type</vt:lpstr>
      <vt:lpstr>First_Floor_Height_Type</vt:lpstr>
      <vt:lpstr>Foundation_Type</vt:lpstr>
      <vt:lpstr>FuelType</vt:lpstr>
      <vt:lpstr>Galvanized_Steel_Water_Distribution_Lines</vt:lpstr>
      <vt:lpstr>Ground_Fault_Circuit_Interrupter__GFCI__in_Wet___Exterior_Locations</vt:lpstr>
      <vt:lpstr>Ground_Level_Equipment_Indicator</vt:lpstr>
      <vt:lpstr>Heating_Fuel_Responsible_Party</vt:lpstr>
      <vt:lpstr>Heating_Fuel_Type</vt:lpstr>
      <vt:lpstr>Heating_Fuel_Type_Other_Description</vt:lpstr>
      <vt:lpstr>Hot_Water_Fuel_Responsible_Party</vt:lpstr>
      <vt:lpstr>Hot_Water_Fuel_Type</vt:lpstr>
      <vt:lpstr>Hot_Water_Fuel_Type_Other_Description</vt:lpstr>
      <vt:lpstr>HPB_Module_or_Report_Completed?</vt:lpstr>
      <vt:lpstr>Ice_Dam_Protection_Type</vt:lpstr>
      <vt:lpstr>Immediate_Repair_Cost</vt:lpstr>
      <vt:lpstr>ImmediateRepairCategory</vt:lpstr>
      <vt:lpstr>ImmediateRepairUnitOfMeasure</vt:lpstr>
      <vt:lpstr>Interior_Elements_Dwelling_Units_And_Common_Areas</vt:lpstr>
      <vt:lpstr>Interior_Sprinkler_System_Present_Indicator</vt:lpstr>
      <vt:lpstr>IPMP_Module_Completed?</vt:lpstr>
      <vt:lpstr>Jurisdiction</vt:lpstr>
      <vt:lpstr>Known_Problematic_Building_Materials</vt:lpstr>
      <vt:lpstr>KPBM_Action_Recommended</vt:lpstr>
      <vt:lpstr>KPBM_Other</vt:lpstr>
      <vt:lpstr>KPBM_Other_Description</vt:lpstr>
      <vt:lpstr>Lack_Of_GFCI_In_Exterior_Locations</vt:lpstr>
      <vt:lpstr>Lack_Of_GFCI_In_Wet_Locations</vt:lpstr>
      <vt:lpstr>Lender_Information</vt:lpstr>
      <vt:lpstr>Life_Safety_And_Fire_Protection</vt:lpstr>
      <vt:lpstr>Lowest_Floor_Level_Occupied</vt:lpstr>
      <vt:lpstr>Manufactured_Housing_Module_Completed?</vt:lpstr>
      <vt:lpstr>Mechanical_Electrical_And_Plumbing_Systems</vt:lpstr>
      <vt:lpstr>Microbial_Growth</vt:lpstr>
      <vt:lpstr>Moisture_or_Microbial_Growth_Present?</vt:lpstr>
      <vt:lpstr>Multifamily_Building_Construction_Type</vt:lpstr>
      <vt:lpstr>Multifamily_Building_Construction_Type_Description</vt:lpstr>
      <vt:lpstr>MultifamilyBuildingConstructionType</vt:lpstr>
      <vt:lpstr>Number_of_Beds</vt:lpstr>
      <vt:lpstr>Number_of_Down_Units</vt:lpstr>
      <vt:lpstr>Number_of_Existing_Parking_Spaces</vt:lpstr>
      <vt:lpstr>Number_of_Handicap_Accessible_Parking_Spaces</vt:lpstr>
      <vt:lpstr>Number_of_Multifamily_Buildings</vt:lpstr>
      <vt:lpstr>Number_of_Other_Buildings</vt:lpstr>
      <vt:lpstr>Number_of_Parcels</vt:lpstr>
      <vt:lpstr>Number_of_Stories</vt:lpstr>
      <vt:lpstr>Number_of_Units</vt:lpstr>
      <vt:lpstr>Number_of_Units_Inspected</vt:lpstr>
      <vt:lpstr>Observed_Structural_Distress_Indicator</vt:lpstr>
      <vt:lpstr>Opening_Heat_Resistance_Type</vt:lpstr>
      <vt:lpstr>Parking_Ratio</vt:lpstr>
      <vt:lpstr>Patio_Deck_Type</vt:lpstr>
      <vt:lpstr>PCADataRecordType</vt:lpstr>
      <vt:lpstr>Percent_of_Units_Inspected</vt:lpstr>
      <vt:lpstr>Pest_Present?</vt:lpstr>
      <vt:lpstr>Plumbing_Insulation_Type</vt:lpstr>
      <vt:lpstr>Polybutylene_Water_Distribution_Lines</vt:lpstr>
      <vt:lpstr>'Read Me First'!Print_Area</vt:lpstr>
      <vt:lpstr>'PCA Data Input'!Print_Titles</vt:lpstr>
      <vt:lpstr>'PCA Repairs-CapItems Data Input'!Print_Titles</vt:lpstr>
      <vt:lpstr>Problem_Drywall</vt:lpstr>
      <vt:lpstr>Property_Address</vt:lpstr>
      <vt:lpstr>Property_Condition_Assessment_Date</vt:lpstr>
      <vt:lpstr>Property_Condition_Rating</vt:lpstr>
      <vt:lpstr>Property_Details</vt:lpstr>
      <vt:lpstr>Property_High_Seismic_Risk_Zone?</vt:lpstr>
      <vt:lpstr>Property_Location</vt:lpstr>
      <vt:lpstr>Property_Name</vt:lpstr>
      <vt:lpstr>Property_Net_Rentable_Residential_Area_in_Square_Feet</vt:lpstr>
      <vt:lpstr>Property_Total_Gross_Building_Area_in_Square_Feet</vt:lpstr>
      <vt:lpstr>PropertyUnderwritingCladdingType</vt:lpstr>
      <vt:lpstr>PropertyUnderwritingFireServiceAccessibilityType</vt:lpstr>
      <vt:lpstr>PropertyUnderwritingFirstFloorHeightType</vt:lpstr>
      <vt:lpstr>PropertyUnderwritingFoundationType</vt:lpstr>
      <vt:lpstr>PropertyUnderwritingPatioDeckType</vt:lpstr>
      <vt:lpstr>PropertyUnderwritingRoofAnchorType</vt:lpstr>
      <vt:lpstr>PropertyUnderwritingRoofGeometryType</vt:lpstr>
      <vt:lpstr>PropertyUnderwritingSitePlanGeometryType</vt:lpstr>
      <vt:lpstr>PropertyUnderwritingSprinklerSystemType</vt:lpstr>
      <vt:lpstr>PropertyUnderwritingStormDrainageSystemType</vt:lpstr>
      <vt:lpstr>PropertyUnderwritingWildfireResistantRoofVentsType</vt:lpstr>
      <vt:lpstr>Recalled_Cadet_Brand_Electric_in_Wall_Heaters</vt:lpstr>
      <vt:lpstr>Recalled_Fire_Sprinkler_Heads__Central__Omega__Gem__Star</vt:lpstr>
      <vt:lpstr>Recalled_General_Electric___Hotpoint_Dishwashers</vt:lpstr>
      <vt:lpstr>Report_Information</vt:lpstr>
      <vt:lpstr>RequiredDataElements</vt:lpstr>
      <vt:lpstr>ResponsiblePartyType</vt:lpstr>
      <vt:lpstr>Roof_Anchor_Type</vt:lpstr>
      <vt:lpstr>Roof_Equipment_Hurricane_Bracing_Type</vt:lpstr>
      <vt:lpstr>Roof_Geometry_Type</vt:lpstr>
      <vt:lpstr>Roof_Geometry_Type_Other_Description</vt:lpstr>
      <vt:lpstr>Roof_Type</vt:lpstr>
      <vt:lpstr>Roof_Type_Description</vt:lpstr>
      <vt:lpstr>Roof_Ventilation_Indicator</vt:lpstr>
      <vt:lpstr>RoofType</vt:lpstr>
      <vt:lpstr>Scattered_Parcel?</vt:lpstr>
      <vt:lpstr>Seismic_Risk_Assessment_Required_Indicator</vt:lpstr>
      <vt:lpstr>Seniors_Housing_Module_Completed?</vt:lpstr>
      <vt:lpstr>Site_Components</vt:lpstr>
      <vt:lpstr>Site_Plan_Geometry_Type</vt:lpstr>
      <vt:lpstr>Snow_Guards_Type</vt:lpstr>
      <vt:lpstr>Solar_PV_Module_Completed?</vt:lpstr>
      <vt:lpstr>Sprinkler_System_Type</vt:lpstr>
      <vt:lpstr>State</vt:lpstr>
      <vt:lpstr>StateCode</vt:lpstr>
      <vt:lpstr>Storm_Drainage_System_Type</vt:lpstr>
      <vt:lpstr>Storm_Drainage_System_Type_Other_Description</vt:lpstr>
      <vt:lpstr>Structural_Frame_And_Building_Envelope_Architectural_Components</vt:lpstr>
      <vt:lpstr>Student_Housing_Module_Completed?</vt:lpstr>
      <vt:lpstr>SumCapitalItemYear1</vt:lpstr>
      <vt:lpstr>SumCapitalItemYear10</vt:lpstr>
      <vt:lpstr>SumCapitalItemYear11</vt:lpstr>
      <vt:lpstr>SumCapitalItemYear12</vt:lpstr>
      <vt:lpstr>SumCapitalItemYear13</vt:lpstr>
      <vt:lpstr>SumCapitalItemYear14</vt:lpstr>
      <vt:lpstr>SumCapitalItemYear15</vt:lpstr>
      <vt:lpstr>SumCapitalItemYear2</vt:lpstr>
      <vt:lpstr>SumCapitalItemYear3</vt:lpstr>
      <vt:lpstr>SumCapitalItemYear4</vt:lpstr>
      <vt:lpstr>SumCapitalItemYear5</vt:lpstr>
      <vt:lpstr>SumCapitalItemYear6</vt:lpstr>
      <vt:lpstr>SumCapitalItemYear7</vt:lpstr>
      <vt:lpstr>SumCapitalItemYear8</vt:lpstr>
      <vt:lpstr>SumCapitalItemYear9</vt:lpstr>
      <vt:lpstr>Third_Party_Report_Assessor_Name</vt:lpstr>
      <vt:lpstr>Third_Party_Report_Company_Name</vt:lpstr>
      <vt:lpstr>Third_Party_Report_Project_Identifier</vt:lpstr>
      <vt:lpstr>Third_Party_Report_Requester_Name</vt:lpstr>
      <vt:lpstr>Third_Party_Report_Scope_Standard</vt:lpstr>
      <vt:lpstr>Third_Party_Report_Signatory_Name</vt:lpstr>
      <vt:lpstr>Third_Party_Report_Signature_Date</vt:lpstr>
      <vt:lpstr>Third_Party_Report_Sub_Type</vt:lpstr>
      <vt:lpstr>Third_Party_Report_Type</vt:lpstr>
      <vt:lpstr>ThirdPartyReportSubType</vt:lpstr>
      <vt:lpstr>TopCell</vt:lpstr>
      <vt:lpstr>Tree_Hazard_Indicator</vt:lpstr>
      <vt:lpstr>Unit_Electrical_Capacity_Less_Than_60_Amps</vt:lpstr>
      <vt:lpstr>Units_Inspected_Selected_by_PCA_Consultant?</vt:lpstr>
      <vt:lpstr>Use_of_Ground_Floor</vt:lpstr>
      <vt:lpstr>Use_of_Ground_Floor_Description</vt:lpstr>
      <vt:lpstr>UseOfGroundFloor</vt:lpstr>
      <vt:lpstr>Vertical_Transportation_Including_Elevators_And_Stairs</vt:lpstr>
      <vt:lpstr>Walkway_Construction_Type</vt:lpstr>
      <vt:lpstr>Walkway_Construction_Type_Description</vt:lpstr>
      <vt:lpstr>WalkwayConstructionType</vt:lpstr>
      <vt:lpstr>Wildfire_Resistant_Roof_Vents_Type</vt:lpstr>
      <vt:lpstr>Wood_Destroying_Organisms</vt:lpstr>
      <vt:lpstr>Year_of_Renovation</vt:lpstr>
      <vt:lpstr>Years_of_Construction</vt:lpstr>
      <vt:lpstr>YesNoUnknown</vt:lpstr>
      <vt:lpstr>YesOrNo</vt:lpstr>
      <vt:lpstr>Zip_Code</vt:lpstr>
      <vt:lpstr>Zoning__Building__or_Fire_Code_Violation?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Mohammed, Kashef (Contractor)</dc:creator>
  <cp:lastModifiedBy>Becraft, Brenda 6-9171</cp:lastModifiedBy>
  <cp:lastPrinted>2023-08-17T17:52:47Z</cp:lastPrinted>
  <dcterms:created xsi:type="dcterms:W3CDTF">2020-04-29T13:16:42Z</dcterms:created>
  <dcterms:modified xsi:type="dcterms:W3CDTF">2025-01-30T17:30:30Z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0x010100F7E6379E5E18414281F6E6237BA60B69</vt:lpwstr>
  </property>
  <property fmtid="{D5CDD505-2E9C-101B-9397-08002B2CF9AE}" pid="3" name="MSIP_Label_a9455cd2-ef3f-47ad-8dee-f10882ec60d9_Enabled">
    <vt:lpwstr>true</vt:lpwstr>
  </property>
  <property fmtid="{D5CDD505-2E9C-101B-9397-08002B2CF9AE}" pid="4" name="MSIP_Label_a9455cd2-ef3f-47ad-8dee-f10882ec60d9_SetDate">
    <vt:lpwstr>2023-07-07T17:08:31Z</vt:lpwstr>
  </property>
  <property fmtid="{D5CDD505-2E9C-101B-9397-08002B2CF9AE}" pid="5" name="MSIP_Label_a9455cd2-ef3f-47ad-8dee-f10882ec60d9_Method">
    <vt:lpwstr>Standard</vt:lpwstr>
  </property>
  <property fmtid="{D5CDD505-2E9C-101B-9397-08002B2CF9AE}" pid="6" name="MSIP_Label_a9455cd2-ef3f-47ad-8dee-f10882ec60d9_Name">
    <vt:lpwstr>Confidential - Internal Distribution</vt:lpwstr>
  </property>
  <property fmtid="{D5CDD505-2E9C-101B-9397-08002B2CF9AE}" pid="7" name="MSIP_Label_a9455cd2-ef3f-47ad-8dee-f10882ec60d9_SiteId">
    <vt:lpwstr>e6baca02-d986-4077-8053-30de7d5e0d58</vt:lpwstr>
  </property>
  <property fmtid="{D5CDD505-2E9C-101B-9397-08002B2CF9AE}" pid="8" name="MSIP_Label_a9455cd2-ef3f-47ad-8dee-f10882ec60d9_ActionId">
    <vt:lpwstr>f1134741-687d-45dd-9501-02e7d9c21a92</vt:lpwstr>
  </property>
  <property fmtid="{D5CDD505-2E9C-101B-9397-08002B2CF9AE}" pid="9" name="MSIP_Label_a9455cd2-ef3f-47ad-8dee-f10882ec60d9_ContentBits">
    <vt:lpwstr>2</vt:lpwstr>
  </property>
</Properties>
</file>